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ocumentos\lucas.ramos\Desktop\alterados aracelio\"/>
    </mc:Choice>
  </mc:AlternateContent>
  <bookViews>
    <workbookView xWindow="0" yWindow="0" windowWidth="19200" windowHeight="7755" activeTab="4"/>
  </bookViews>
  <sheets>
    <sheet name="CRONOGRAMA 01" sheetId="20" r:id="rId1"/>
    <sheet name="PLANILHA ORÇAMENTARIA" sheetId="22" r:id="rId2"/>
    <sheet name="Plan1" sheetId="23" r:id="rId3"/>
    <sheet name="Plan1 (2)" sheetId="24" r:id="rId4"/>
    <sheet name="Plan1 (3)" sheetId="25" r:id="rId5"/>
  </sheets>
  <externalReferences>
    <externalReference r:id="rId6"/>
  </externalReferences>
  <definedNames>
    <definedName name="_xlnm.Print_Area" localSheetId="0">'CRONOGRAMA 01'!$A$1:$J$25</definedName>
    <definedName name="_xlnm.Print_Area" localSheetId="1">'PLANILHA ORÇAMENTARIA'!$A$1:$H$291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4" l="1"/>
  <c r="C45" i="24"/>
  <c r="C43" i="24"/>
  <c r="C42" i="24"/>
  <c r="C41" i="24"/>
  <c r="C36" i="24"/>
  <c r="H11" i="24"/>
  <c r="H10" i="24"/>
  <c r="H9" i="24"/>
  <c r="H12" i="24" s="1"/>
  <c r="H12" i="23"/>
  <c r="H10" i="23"/>
  <c r="H11" i="23"/>
  <c r="H9" i="23"/>
  <c r="H11" i="25" l="1"/>
  <c r="C35" i="25" s="1"/>
  <c r="C40" i="25" s="1"/>
  <c r="E18" i="20"/>
  <c r="H49" i="22"/>
  <c r="H54" i="22"/>
  <c r="H55" i="22" s="1"/>
  <c r="H51" i="22"/>
  <c r="H52" i="22" s="1"/>
  <c r="H9" i="22"/>
  <c r="C41" i="25" l="1"/>
  <c r="C42" i="25" s="1"/>
  <c r="C44" i="25" s="1"/>
  <c r="C45" i="25" s="1"/>
  <c r="J13" i="20"/>
  <c r="G281" i="22" l="1"/>
  <c r="H281" i="22" s="1"/>
  <c r="G280" i="22"/>
  <c r="H280" i="22" s="1"/>
  <c r="G279" i="22"/>
  <c r="H279" i="22" s="1"/>
  <c r="G278" i="22"/>
  <c r="H278" i="22" s="1"/>
  <c r="G277" i="22"/>
  <c r="H277" i="22" s="1"/>
  <c r="G276" i="22"/>
  <c r="H276" i="22" s="1"/>
  <c r="G273" i="22"/>
  <c r="H273" i="22" s="1"/>
  <c r="H274" i="22" s="1"/>
  <c r="G270" i="22"/>
  <c r="H270" i="22" s="1"/>
  <c r="G269" i="22"/>
  <c r="H269" i="22" s="1"/>
  <c r="G266" i="22"/>
  <c r="H266" i="22" s="1"/>
  <c r="G265" i="22"/>
  <c r="H265" i="22" s="1"/>
  <c r="G264" i="22"/>
  <c r="H264" i="22" s="1"/>
  <c r="G258" i="22"/>
  <c r="H258" i="22" s="1"/>
  <c r="G257" i="22"/>
  <c r="H257" i="22" s="1"/>
  <c r="G254" i="22"/>
  <c r="H254" i="22" s="1"/>
  <c r="G253" i="22"/>
  <c r="H253" i="22" s="1"/>
  <c r="G252" i="22"/>
  <c r="H252" i="22" s="1"/>
  <c r="G251" i="22"/>
  <c r="H251" i="22" s="1"/>
  <c r="G250" i="22"/>
  <c r="H250" i="22" s="1"/>
  <c r="G249" i="22"/>
  <c r="H249" i="22" s="1"/>
  <c r="G246" i="22"/>
  <c r="H246" i="22" s="1"/>
  <c r="H247" i="22" s="1"/>
  <c r="G243" i="22"/>
  <c r="H243" i="22" s="1"/>
  <c r="G242" i="22"/>
  <c r="H242" i="22" s="1"/>
  <c r="G239" i="22"/>
  <c r="H239" i="22" s="1"/>
  <c r="G238" i="22"/>
  <c r="H238" i="22" s="1"/>
  <c r="G235" i="22"/>
  <c r="H235" i="22" s="1"/>
  <c r="G234" i="22"/>
  <c r="H234" i="22" s="1"/>
  <c r="G233" i="22"/>
  <c r="H233" i="22" s="1"/>
  <c r="G227" i="22"/>
  <c r="H227" i="22" s="1"/>
  <c r="G226" i="22"/>
  <c r="H226" i="22" s="1"/>
  <c r="G225" i="22"/>
  <c r="H225" i="22" s="1"/>
  <c r="G224" i="22"/>
  <c r="H224" i="22" s="1"/>
  <c r="G223" i="22"/>
  <c r="H223" i="22" s="1"/>
  <c r="G222" i="22"/>
  <c r="H222" i="22" s="1"/>
  <c r="G219" i="22"/>
  <c r="H219" i="22" s="1"/>
  <c r="H220" i="22" s="1"/>
  <c r="G216" i="22"/>
  <c r="H216" i="22" s="1"/>
  <c r="G215" i="22"/>
  <c r="H215" i="22" s="1"/>
  <c r="G212" i="22"/>
  <c r="H212" i="22" s="1"/>
  <c r="G211" i="22"/>
  <c r="H211" i="22" s="1"/>
  <c r="G208" i="22"/>
  <c r="H208" i="22" s="1"/>
  <c r="G207" i="22"/>
  <c r="H207" i="22" s="1"/>
  <c r="G206" i="22"/>
  <c r="H206" i="22" s="1"/>
  <c r="G200" i="22"/>
  <c r="H200" i="22" s="1"/>
  <c r="G199" i="22"/>
  <c r="H199" i="22" s="1"/>
  <c r="H201" i="22" s="1"/>
  <c r="G196" i="22"/>
  <c r="H196" i="22" s="1"/>
  <c r="G195" i="22"/>
  <c r="H195" i="22" s="1"/>
  <c r="G194" i="22"/>
  <c r="H194" i="22" s="1"/>
  <c r="H193" i="22"/>
  <c r="G193" i="22"/>
  <c r="G192" i="22"/>
  <c r="H192" i="22" s="1"/>
  <c r="G191" i="22"/>
  <c r="H191" i="22" s="1"/>
  <c r="G188" i="22"/>
  <c r="H188" i="22" s="1"/>
  <c r="G187" i="22"/>
  <c r="H187" i="22" s="1"/>
  <c r="G184" i="22"/>
  <c r="H184" i="22" s="1"/>
  <c r="G183" i="22"/>
  <c r="H183" i="22" s="1"/>
  <c r="G180" i="22"/>
  <c r="H180" i="22" s="1"/>
  <c r="G179" i="22"/>
  <c r="H179" i="22" s="1"/>
  <c r="G176" i="22"/>
  <c r="H176" i="22" s="1"/>
  <c r="G175" i="22"/>
  <c r="H175" i="22" s="1"/>
  <c r="G174" i="22"/>
  <c r="H174" i="22" s="1"/>
  <c r="G168" i="22"/>
  <c r="H168" i="22" s="1"/>
  <c r="G167" i="22"/>
  <c r="H167" i="22" s="1"/>
  <c r="G166" i="22"/>
  <c r="H166" i="22" s="1"/>
  <c r="G165" i="22"/>
  <c r="H165" i="22" s="1"/>
  <c r="G164" i="22"/>
  <c r="H164" i="22" s="1"/>
  <c r="G163" i="22"/>
  <c r="H163" i="22" s="1"/>
  <c r="G160" i="22"/>
  <c r="H160" i="22" s="1"/>
  <c r="G159" i="22"/>
  <c r="H159" i="22" s="1"/>
  <c r="G156" i="22"/>
  <c r="H156" i="22" s="1"/>
  <c r="G155" i="22"/>
  <c r="H155" i="22" s="1"/>
  <c r="G152" i="22"/>
  <c r="H152" i="22" s="1"/>
  <c r="G151" i="22"/>
  <c r="H151" i="22" s="1"/>
  <c r="G148" i="22"/>
  <c r="H148" i="22" s="1"/>
  <c r="G147" i="22"/>
  <c r="H147" i="22" s="1"/>
  <c r="G146" i="22"/>
  <c r="H146" i="22" s="1"/>
  <c r="G140" i="22"/>
  <c r="H140" i="22" s="1"/>
  <c r="G139" i="22"/>
  <c r="H139" i="22" s="1"/>
  <c r="G136" i="22"/>
  <c r="H136" i="22" s="1"/>
  <c r="G135" i="22"/>
  <c r="H135" i="22" s="1"/>
  <c r="G134" i="22"/>
  <c r="H134" i="22" s="1"/>
  <c r="G133" i="22"/>
  <c r="H133" i="22" s="1"/>
  <c r="G132" i="22"/>
  <c r="H132" i="22" s="1"/>
  <c r="G131" i="22"/>
  <c r="H131" i="22" s="1"/>
  <c r="G128" i="22"/>
  <c r="H128" i="22" s="1"/>
  <c r="G127" i="22"/>
  <c r="H127" i="22" s="1"/>
  <c r="G124" i="22"/>
  <c r="H124" i="22" s="1"/>
  <c r="G123" i="22"/>
  <c r="H123" i="22" s="1"/>
  <c r="G120" i="22"/>
  <c r="H120" i="22" s="1"/>
  <c r="G119" i="22"/>
  <c r="H119" i="22" s="1"/>
  <c r="G116" i="22"/>
  <c r="H116" i="22" s="1"/>
  <c r="G115" i="22"/>
  <c r="H115" i="22" s="1"/>
  <c r="G114" i="22"/>
  <c r="H114" i="22" s="1"/>
  <c r="G108" i="22"/>
  <c r="H108" i="22" s="1"/>
  <c r="G107" i="22"/>
  <c r="H107" i="22" s="1"/>
  <c r="G106" i="22"/>
  <c r="H106" i="22" s="1"/>
  <c r="G105" i="22"/>
  <c r="H105" i="22" s="1"/>
  <c r="H104" i="22"/>
  <c r="G104" i="22"/>
  <c r="G103" i="22"/>
  <c r="H103" i="22" s="1"/>
  <c r="G100" i="22"/>
  <c r="H100" i="22" s="1"/>
  <c r="H101" i="22" s="1"/>
  <c r="G97" i="22"/>
  <c r="H97" i="22" s="1"/>
  <c r="G96" i="22"/>
  <c r="H96" i="22" s="1"/>
  <c r="G93" i="22"/>
  <c r="H93" i="22" s="1"/>
  <c r="G92" i="22"/>
  <c r="H92" i="22" s="1"/>
  <c r="G91" i="22"/>
  <c r="H91" i="22" s="1"/>
  <c r="G85" i="22"/>
  <c r="H85" i="22" s="1"/>
  <c r="G84" i="22"/>
  <c r="H84" i="22" s="1"/>
  <c r="G81" i="22"/>
  <c r="H81" i="22" s="1"/>
  <c r="H80" i="22"/>
  <c r="G80" i="22"/>
  <c r="G79" i="22"/>
  <c r="H79" i="22" s="1"/>
  <c r="G78" i="22"/>
  <c r="H78" i="22" s="1"/>
  <c r="G77" i="22"/>
  <c r="H77" i="22" s="1"/>
  <c r="G76" i="22"/>
  <c r="H76" i="22" s="1"/>
  <c r="G73" i="22"/>
  <c r="H73" i="22" s="1"/>
  <c r="G72" i="22"/>
  <c r="H72" i="22" s="1"/>
  <c r="G69" i="22"/>
  <c r="H69" i="22" s="1"/>
  <c r="G68" i="22"/>
  <c r="H68" i="22" s="1"/>
  <c r="G65" i="22"/>
  <c r="H65" i="22" s="1"/>
  <c r="G64" i="22"/>
  <c r="H64" i="22" s="1"/>
  <c r="G61" i="22"/>
  <c r="H61" i="22" s="1"/>
  <c r="G60" i="22"/>
  <c r="H60" i="22" s="1"/>
  <c r="G59" i="22"/>
  <c r="H59" i="22" s="1"/>
  <c r="G47" i="22"/>
  <c r="H47" i="22" s="1"/>
  <c r="G46" i="22"/>
  <c r="H46" i="22" s="1"/>
  <c r="G45" i="22"/>
  <c r="H45" i="22" s="1"/>
  <c r="G42" i="22"/>
  <c r="H42" i="22" s="1"/>
  <c r="G41" i="22"/>
  <c r="H41" i="22" s="1"/>
  <c r="G40" i="22"/>
  <c r="H40" i="22" s="1"/>
  <c r="G39" i="22"/>
  <c r="H39" i="22" s="1"/>
  <c r="G38" i="22"/>
  <c r="H38" i="22" s="1"/>
  <c r="G37" i="22"/>
  <c r="H37" i="22" s="1"/>
  <c r="H34" i="22"/>
  <c r="G34" i="22"/>
  <c r="G33" i="22"/>
  <c r="H33" i="22" s="1"/>
  <c r="G30" i="22"/>
  <c r="H30" i="22" s="1"/>
  <c r="G29" i="22"/>
  <c r="H29" i="22" s="1"/>
  <c r="G26" i="22"/>
  <c r="H26" i="22" s="1"/>
  <c r="G25" i="22"/>
  <c r="H25" i="22" s="1"/>
  <c r="G22" i="22"/>
  <c r="H22" i="22" s="1"/>
  <c r="G21" i="22"/>
  <c r="H21" i="22" s="1"/>
  <c r="G20" i="22"/>
  <c r="F20" i="22"/>
  <c r="G15" i="22"/>
  <c r="H15" i="22" s="1"/>
  <c r="G14" i="22"/>
  <c r="H14" i="22" s="1"/>
  <c r="G13" i="22"/>
  <c r="H13" i="22" s="1"/>
  <c r="H27" i="22" l="1"/>
  <c r="H185" i="22"/>
  <c r="H117" i="22"/>
  <c r="H125" i="22"/>
  <c r="H236" i="22"/>
  <c r="H20" i="22"/>
  <c r="H23" i="22" s="1"/>
  <c r="H48" i="22"/>
  <c r="H62" i="22"/>
  <c r="H66" i="22"/>
  <c r="H98" i="22"/>
  <c r="H153" i="22"/>
  <c r="H161" i="22"/>
  <c r="H244" i="22"/>
  <c r="H121" i="22"/>
  <c r="H141" i="22"/>
  <c r="H217" i="22"/>
  <c r="H259" i="22"/>
  <c r="H271" i="22"/>
  <c r="H94" i="22"/>
  <c r="H16" i="22"/>
  <c r="H35" i="22"/>
  <c r="H137" i="22"/>
  <c r="H213" i="22"/>
  <c r="H267" i="22"/>
  <c r="H70" i="22"/>
  <c r="H189" i="22"/>
  <c r="H169" i="22"/>
  <c r="H31" i="22"/>
  <c r="H82" i="22"/>
  <c r="H86" i="22"/>
  <c r="H109" i="22"/>
  <c r="H157" i="22"/>
  <c r="H181" i="22"/>
  <c r="H209" i="22"/>
  <c r="H240" i="22"/>
  <c r="H177" i="22"/>
  <c r="H255" i="22"/>
  <c r="H43" i="22"/>
  <c r="H74" i="22"/>
  <c r="H129" i="22"/>
  <c r="H149" i="22"/>
  <c r="H197" i="22"/>
  <c r="H228" i="22"/>
  <c r="H282" i="22"/>
  <c r="H283" i="22" l="1"/>
  <c r="H142" i="22"/>
  <c r="H202" i="22"/>
  <c r="H110" i="22"/>
  <c r="H260" i="22"/>
  <c r="H229" i="22"/>
  <c r="H87" i="22"/>
  <c r="H170" i="22"/>
  <c r="C20" i="20"/>
  <c r="F18" i="20"/>
  <c r="D20" i="20"/>
  <c r="D18" i="20"/>
  <c r="C18" i="20"/>
  <c r="L15" i="20" l="1"/>
  <c r="L12" i="20"/>
  <c r="I10" i="20"/>
  <c r="E10" i="20" l="1"/>
  <c r="G10" i="20"/>
  <c r="C10" i="20"/>
  <c r="D10" i="20"/>
  <c r="F10" i="20"/>
  <c r="G18" i="20" l="1"/>
  <c r="L17" i="20"/>
  <c r="H10" i="22" l="1"/>
  <c r="H285" i="22" l="1"/>
  <c r="I13" i="20" l="1"/>
  <c r="F13" i="20" l="1"/>
  <c r="F19" i="20" s="1"/>
  <c r="G13" i="20"/>
  <c r="G19" i="20" s="1"/>
  <c r="E13" i="20"/>
  <c r="E19" i="20" s="1"/>
  <c r="E20" i="20" s="1"/>
  <c r="F20" i="20" s="1"/>
  <c r="G20" i="20" s="1"/>
  <c r="I16" i="20" s="1"/>
  <c r="J10" i="20" s="1"/>
</calcChain>
</file>

<file path=xl/sharedStrings.xml><?xml version="1.0" encoding="utf-8"?>
<sst xmlns="http://schemas.openxmlformats.org/spreadsheetml/2006/main" count="1016" uniqueCount="323">
  <si>
    <t>ITEM</t>
  </si>
  <si>
    <t>QUANT.</t>
  </si>
  <si>
    <t>1.1</t>
  </si>
  <si>
    <t>PAVIMENTAÇÃO</t>
  </si>
  <si>
    <t>M</t>
  </si>
  <si>
    <t>DRENAGEM</t>
  </si>
  <si>
    <t>PREFEITURA MUNICIPAL DE ATÍLIO VIVÁCQUA/ES</t>
  </si>
  <si>
    <t>PLANILHA ORÇAMENTÁRIA</t>
  </si>
  <si>
    <t>ESPECIFICAÇÃO</t>
  </si>
  <si>
    <t>UND.</t>
  </si>
  <si>
    <t>PREÇO UNITÁRIO</t>
  </si>
  <si>
    <t>PREÇO TOTAL</t>
  </si>
  <si>
    <t>%</t>
  </si>
  <si>
    <t>__________________________________________________</t>
  </si>
  <si>
    <t>______________________________________________</t>
  </si>
  <si>
    <t>01</t>
  </si>
  <si>
    <t>R$</t>
  </si>
  <si>
    <t>Valores</t>
  </si>
  <si>
    <t>Prazo de Execução ( em dias)</t>
  </si>
  <si>
    <t>DESCRIÇÃO</t>
  </si>
  <si>
    <t>B.D.I.</t>
  </si>
  <si>
    <t xml:space="preserve">           CRONOGRAMA</t>
  </si>
  <si>
    <t>LOCAL:  ALTO NITERÓI, ATÍLIO VIVÁCQUA-ES</t>
  </si>
  <si>
    <t>Caixa ralo em blocos pré-moldados e grelha articulada em FFA em Vias Urbanas</t>
  </si>
  <si>
    <t>BDI:</t>
  </si>
  <si>
    <t>CÓDIGO</t>
  </si>
  <si>
    <t>REFERÊNCIA</t>
  </si>
  <si>
    <t>PREÇO UNITÁRIO SEM BDI</t>
  </si>
  <si>
    <t>-</t>
  </si>
  <si>
    <t>UND</t>
  </si>
  <si>
    <t>M2</t>
  </si>
  <si>
    <t>DER-ES</t>
  </si>
  <si>
    <t>INSTALAÇÃO DO CANTEIRO DE OBRAS</t>
  </si>
  <si>
    <t>PASSEIO</t>
  </si>
  <si>
    <t>IOPES</t>
  </si>
  <si>
    <t>TRAVESSÃO</t>
  </si>
  <si>
    <t>M3</t>
  </si>
  <si>
    <t>KG</t>
  </si>
  <si>
    <t>SINALIZAÇÃO VIÁRIA</t>
  </si>
  <si>
    <t>Josemar Machado Fernandes</t>
  </si>
  <si>
    <t>Regularização e compactação do sub-leito (100% P.I.) H = 0,20 m</t>
  </si>
  <si>
    <t>Sinalização vertical com chapa revestida em película, inclusive suporte em madeira</t>
  </si>
  <si>
    <t>Corpo BSTC (greide) diâmetro 0,30 m CA-1 MF inclusive escavação, reaterro e transporte do
tubo em Vias Urbanas</t>
  </si>
  <si>
    <t>Corpo BSTC (greide) diâmetro 0,60 m CA-2 PB inclusive escavação, reaterro e transporte do
tubo em Vias Urbanas</t>
  </si>
  <si>
    <t>Berço em brita para BSTC diâm. = 0,60 m em Vias Urbanas</t>
  </si>
  <si>
    <t>Poço de visita em bloco pré-moldado para d=0,60m (1,00x1,00m)</t>
  </si>
  <si>
    <t>Sarjeta de concreto SCA 40/10</t>
  </si>
  <si>
    <t>Rampa de pedestres, com piso em ladrilho hidráulico podotátil</t>
  </si>
  <si>
    <t>Pintura de setas e zebrados em material termoplástico - 5 anos ( por extrusão)</t>
  </si>
  <si>
    <t>SUBTOTAL</t>
  </si>
  <si>
    <t>6.1</t>
  </si>
  <si>
    <t>6.2</t>
  </si>
  <si>
    <t>7.1</t>
  </si>
  <si>
    <t>7.2</t>
  </si>
  <si>
    <t>7.3</t>
  </si>
  <si>
    <t>7.4</t>
  </si>
  <si>
    <t>7.5</t>
  </si>
  <si>
    <t>7.6</t>
  </si>
  <si>
    <t>VALOR TOTAL (R$)</t>
  </si>
  <si>
    <t>CUSTO TOTAL (R$)</t>
  </si>
  <si>
    <t>CUSTO TOTAL ACUMULADO (R$)</t>
  </si>
  <si>
    <t>AVANÇO DA OBRA</t>
  </si>
  <si>
    <t>AVANÇO DA OBRA ACUMULADO</t>
  </si>
  <si>
    <t>RUA PROJETADA 19</t>
  </si>
  <si>
    <t>RUA PROJETADA 20</t>
  </si>
  <si>
    <t>RUA PROJETADA 21</t>
  </si>
  <si>
    <t>RUA PROJETADA 24</t>
  </si>
  <si>
    <t>Prefeito Municipal</t>
  </si>
  <si>
    <t>TOTAL DA OBRA:</t>
  </si>
  <si>
    <t>OBRA/SERVIÇO: PAVIMENTAÇÃO E DRENAGEM DE RUAS NO BAIRRO ALTO NITERÓI</t>
  </si>
  <si>
    <t>TOTAL INSTALAÇÃO DO CANTEIRO DE OBRAS:</t>
  </si>
  <si>
    <t>RUA PROJETADA 22</t>
  </si>
  <si>
    <t>RUA PROJETADA 23</t>
  </si>
  <si>
    <t>TOTAL RUA PROJETADA 23:</t>
  </si>
  <si>
    <t>RUA GERCY DE OLIVEIRA</t>
  </si>
  <si>
    <t>TOTAL RUA GERCY DE OLIVEIRA:</t>
  </si>
  <si>
    <t>6.3</t>
  </si>
  <si>
    <t>6.4</t>
  </si>
  <si>
    <t>6.5</t>
  </si>
  <si>
    <t>9.1</t>
  </si>
  <si>
    <t>9.2</t>
  </si>
  <si>
    <t>9.3</t>
  </si>
  <si>
    <t>9.4</t>
  </si>
  <si>
    <t>10.1</t>
  </si>
  <si>
    <t>10.2</t>
  </si>
  <si>
    <t>10.3</t>
  </si>
  <si>
    <t>10.4</t>
  </si>
  <si>
    <t>PROCESSO LICITATÓRIO</t>
  </si>
  <si>
    <t>RUA PROJETADA 17A</t>
  </si>
  <si>
    <t>_______________________________________</t>
  </si>
  <si>
    <t>CONTENÇÃO</t>
  </si>
  <si>
    <t>Muro de arrimo de concreto ciclópico com aterro na parte posterior, inclusive forma de madeira e dreno de brita</t>
  </si>
  <si>
    <t>7.6.1</t>
  </si>
  <si>
    <t>7.6.2</t>
  </si>
  <si>
    <t>6.1.1</t>
  </si>
  <si>
    <t>6.1.2</t>
  </si>
  <si>
    <t>6.1.3</t>
  </si>
  <si>
    <t>6.2.1</t>
  </si>
  <si>
    <t>6.2.2</t>
  </si>
  <si>
    <t>6.3.1</t>
  </si>
  <si>
    <t>6.3.2</t>
  </si>
  <si>
    <t>6.4.1</t>
  </si>
  <si>
    <t>6.4.2</t>
  </si>
  <si>
    <t>6.5.1</t>
  </si>
  <si>
    <t>6.5.2</t>
  </si>
  <si>
    <t>6.5.3</t>
  </si>
  <si>
    <t>6.5.4</t>
  </si>
  <si>
    <t>6.5.5</t>
  </si>
  <si>
    <t>6.5.6</t>
  </si>
  <si>
    <t>7.1.1</t>
  </si>
  <si>
    <t>7.1.2</t>
  </si>
  <si>
    <t>7.1.3</t>
  </si>
  <si>
    <t>7.2.1</t>
  </si>
  <si>
    <t>7.2.2</t>
  </si>
  <si>
    <t>7.3.1</t>
  </si>
  <si>
    <t>7.3.2</t>
  </si>
  <si>
    <t>7.4.1</t>
  </si>
  <si>
    <t>7.4.2</t>
  </si>
  <si>
    <t>7.5.1</t>
  </si>
  <si>
    <t>7.5.2</t>
  </si>
  <si>
    <t>7.5.3</t>
  </si>
  <si>
    <t>7.5.4</t>
  </si>
  <si>
    <t>7.5.5</t>
  </si>
  <si>
    <t>7.5.6</t>
  </si>
  <si>
    <t>9.1.1</t>
  </si>
  <si>
    <t>9.1.2</t>
  </si>
  <si>
    <t>9.1.3</t>
  </si>
  <si>
    <t>9.2.1</t>
  </si>
  <si>
    <t>9.2.2</t>
  </si>
  <si>
    <t>9.3.1</t>
  </si>
  <si>
    <t>9.4.1</t>
  </si>
  <si>
    <t>10.1.1</t>
  </si>
  <si>
    <t>10.1.2</t>
  </si>
  <si>
    <t>10.1.3</t>
  </si>
  <si>
    <t>10.2.1</t>
  </si>
  <si>
    <t>10.2.2</t>
  </si>
  <si>
    <t>10.3.1</t>
  </si>
  <si>
    <t>10.4.1</t>
  </si>
  <si>
    <t>10.4.2</t>
  </si>
  <si>
    <t>2.1</t>
  </si>
  <si>
    <t>2.2</t>
  </si>
  <si>
    <t>2.3</t>
  </si>
  <si>
    <t>3.1</t>
  </si>
  <si>
    <t>3.1.1</t>
  </si>
  <si>
    <t>3.1.2</t>
  </si>
  <si>
    <t>3.1.3</t>
  </si>
  <si>
    <t>3.2</t>
  </si>
  <si>
    <t>3.2.1</t>
  </si>
  <si>
    <t>3.2.2</t>
  </si>
  <si>
    <t>3.3</t>
  </si>
  <si>
    <t>3.3.1</t>
  </si>
  <si>
    <t>3.3.2</t>
  </si>
  <si>
    <t>3.4</t>
  </si>
  <si>
    <t>3.4.1</t>
  </si>
  <si>
    <t>3.4.2</t>
  </si>
  <si>
    <t>3.5</t>
  </si>
  <si>
    <t>3.5.1</t>
  </si>
  <si>
    <t>3.5.2</t>
  </si>
  <si>
    <t>3.5.3</t>
  </si>
  <si>
    <t>3.5.4</t>
  </si>
  <si>
    <t>3.5.5</t>
  </si>
  <si>
    <t>3.5.6</t>
  </si>
  <si>
    <t>3.6</t>
  </si>
  <si>
    <t>3.6.1</t>
  </si>
  <si>
    <t>3.6.2</t>
  </si>
  <si>
    <t>4.1</t>
  </si>
  <si>
    <t>4.1.2</t>
  </si>
  <si>
    <t>4.1.1</t>
  </si>
  <si>
    <t>4.1.3</t>
  </si>
  <si>
    <t>4.2</t>
  </si>
  <si>
    <t>4.2.1</t>
  </si>
  <si>
    <t>4.2.2</t>
  </si>
  <si>
    <t>4.3</t>
  </si>
  <si>
    <t>4.3.1</t>
  </si>
  <si>
    <t>4.4</t>
  </si>
  <si>
    <t>4.4.1</t>
  </si>
  <si>
    <t>4.4.2</t>
  </si>
  <si>
    <t>4.4.3</t>
  </si>
  <si>
    <t>4.4.4</t>
  </si>
  <si>
    <t>4.4.5</t>
  </si>
  <si>
    <t>4.4.6</t>
  </si>
  <si>
    <t>5.1</t>
  </si>
  <si>
    <t>5.1.1</t>
  </si>
  <si>
    <t>5.1.2</t>
  </si>
  <si>
    <t>5.1.3</t>
  </si>
  <si>
    <t>5.2</t>
  </si>
  <si>
    <t>5.2.1</t>
  </si>
  <si>
    <t>5.2.2</t>
  </si>
  <si>
    <t>5.3</t>
  </si>
  <si>
    <t>5.3.1</t>
  </si>
  <si>
    <t>5.3.2</t>
  </si>
  <si>
    <t>5.4</t>
  </si>
  <si>
    <t>5.4.1</t>
  </si>
  <si>
    <t>5.4.2</t>
  </si>
  <si>
    <t>5.5</t>
  </si>
  <si>
    <t>5.5.1</t>
  </si>
  <si>
    <t>5.5.2</t>
  </si>
  <si>
    <t>5.5.3</t>
  </si>
  <si>
    <t>5.5.4</t>
  </si>
  <si>
    <t>5.5.5</t>
  </si>
  <si>
    <t>5.5.6</t>
  </si>
  <si>
    <t>5.6</t>
  </si>
  <si>
    <t>5.6.1</t>
  </si>
  <si>
    <t>5.6.2</t>
  </si>
  <si>
    <t>8.1</t>
  </si>
  <si>
    <t>8.1.1</t>
  </si>
  <si>
    <t>8.1.2</t>
  </si>
  <si>
    <t>8.1.3</t>
  </si>
  <si>
    <t>8.2</t>
  </si>
  <si>
    <t>8.2.1</t>
  </si>
  <si>
    <t>8.2.2</t>
  </si>
  <si>
    <t>8.3</t>
  </si>
  <si>
    <t>8.3.1</t>
  </si>
  <si>
    <t>8.3.2</t>
  </si>
  <si>
    <t>8.4</t>
  </si>
  <si>
    <t>8.4.1</t>
  </si>
  <si>
    <t>8.5</t>
  </si>
  <si>
    <t>8.5.1</t>
  </si>
  <si>
    <t>8.5.2</t>
  </si>
  <si>
    <t>8.5.3</t>
  </si>
  <si>
    <t>8.5.4</t>
  </si>
  <si>
    <t>8.5.5</t>
  </si>
  <si>
    <t>8.5.6</t>
  </si>
  <si>
    <t>9.3.2</t>
  </si>
  <si>
    <t>9.5</t>
  </si>
  <si>
    <t>9.5.1</t>
  </si>
  <si>
    <t>9.5.2</t>
  </si>
  <si>
    <t>9.5.3</t>
  </si>
  <si>
    <t>9.5.4</t>
  </si>
  <si>
    <t>9.5.5</t>
  </si>
  <si>
    <t>9.5.6</t>
  </si>
  <si>
    <t>9.6</t>
  </si>
  <si>
    <t>9.6.1</t>
  </si>
  <si>
    <t>9.6.2</t>
  </si>
  <si>
    <t>10.4.3</t>
  </si>
  <si>
    <t>10.4.4</t>
  </si>
  <si>
    <t>10.4.5</t>
  </si>
  <si>
    <t>10.4.6</t>
  </si>
  <si>
    <t>Passeio em concreto, largura 2,00m, acabamento em ladrilho hidráulico podotátil (L=0,40m)</t>
  </si>
  <si>
    <t>INCC</t>
  </si>
  <si>
    <t>Data:</t>
  </si>
  <si>
    <t>Meio fio de concreto pré-moldado (12 x 30 x 15) cm, inclusive caiação e transporte do meio fio</t>
  </si>
  <si>
    <t>Pavimentação com blocos de concreto (35 MPa), esp.= 08 cm, colchão areia esp.= 5cm,
inclusive fornecimento e transporte dos blocos e areia</t>
  </si>
  <si>
    <t>Concreto estrutural fck = 15,0 MPa, tudo incluído</t>
  </si>
  <si>
    <t>Aço CA-50, fornecimento, dobragem e colocação nas formas (preço médio das bitolas)</t>
  </si>
  <si>
    <t>Escavação manual em mat. 1ª cat. H= 0,00 a 1,50 m</t>
  </si>
  <si>
    <t>COMP. 01</t>
  </si>
  <si>
    <t>ENCARGOS SOCIAIS NÃO DESONERADOS</t>
  </si>
  <si>
    <t xml:space="preserve">RUA ARACÉLIO NOGUIERA </t>
  </si>
  <si>
    <t>TOTAL RUA ARACÉLIO NOGUEIRA ABREU :</t>
  </si>
  <si>
    <t>74209-001</t>
  </si>
  <si>
    <t>SINAPI</t>
  </si>
  <si>
    <t xml:space="preserve">PLACA DE OBRA EM CHAPA DE ACO GALVANIZADO </t>
  </si>
  <si>
    <t xml:space="preserve">CAVALETE DE OBRA COM ALTURA DE 1,00 M - 2 UTILIZAÇÕES. AF_10/2018 </t>
  </si>
  <si>
    <t>EXECUÇÃO DE ESCRITÓRIO EM CANTEIRO DE OBRA EM CHAPA DE MADEIRA COMPENSADA, NÃO INCLUSO MOBILIÁRIO E EQUIPAMENTOS. AF_02/2016</t>
  </si>
  <si>
    <t xml:space="preserve">ASSENTAMENTO DE GUIA (MEIO-FIO) EM TRECHO RETO, CONFECCIONADA EM CONCRETO PRÉ-FABRICADO, DIMENSÕES 100X15X13X30 CM (COMPRIMENTO X BASE INFERIOR X BA SE SUPERIOR X ALTURA), PARA VIAS URBANAS (USO VIÁRIO). AF_06/2016 </t>
  </si>
  <si>
    <t>EXECUÇÃO DE PASSEIO (CALÇADA) OU PISO DE CONCRETO COM CONCRETO MOLDADO IN L.OCO, FEITO EM OBRA, ACABAMENTO CONVENCIONAL, NÃO ARMADO. AF_07/2016</t>
  </si>
  <si>
    <t>EXECUÇÃO DE SARJETA DE CONCRETO USINADO, MOLDADA  IN LOCO  EM TRECHO CURVO  , 30 CM BASE X 10 CM ALTURA. AF_06/2016</t>
  </si>
  <si>
    <t>ESCAVAÇÃO MANUAL DE VALA COM PROFUNDIDADE MENOR OU IGUAL A 1,30 M. AF_03/2016</t>
  </si>
  <si>
    <t>CONCRETO CICLOPICO FCK=10MPA 30% PEDRA DE MAO INCLUSIVE LANCAMENTO PEDRA DE MAO OU PEDRA RACHAO PARA ARRIMO/FUNDACAO</t>
  </si>
  <si>
    <t>CONCRETO FCK = 20MPA, TRAÇO 1:2,7:3 (CIMENTO/ AREIA MÉDIA/ BRITA 1) PARO MECÂNICO COM BETONEIRA 600 L. AF_07/2016</t>
  </si>
  <si>
    <t xml:space="preserve">ARMAÇÃO DE PILAR OU VIGA DE UMA ESTRUTURA CONVENCIONAL DE CONCRETO ARMADO UTILIZANDO AÇO CA-50 DE 10,0 MM - MONTAGEM. AF_12/2015 </t>
  </si>
  <si>
    <t>EXECUÇÃO DE VIA EM PISO INTERTRAVADO, COM BLOCO 16 FACES DE 22 X 11 CM, ES PESSURA 8 CM. AF_12/2015</t>
  </si>
  <si>
    <t xml:space="preserve"> CAIXA COM GRELHA RETANGULAR DE FERRO FUNDIDO, EM ALVENARIA COM BLOCOS DE CONCRETO, DIMENSÕES INTERNAS: 0,30 X 1,00 X 1,00. AF_12/2020</t>
  </si>
  <si>
    <t>REGULARIZAÇÃO E COMPACTAÇÃO DE SUBLEITO DE SOLO  PREDOMINANTEMENTE ARGILOSO. AF_11/2019</t>
  </si>
  <si>
    <t>FABRICAÇÃO DE FÔRMA PARA PILARES E ESTRUTURAS SIMILARES, EM MADEIRA SERRADA, E=25 MM. AF_09/2020</t>
  </si>
  <si>
    <t>Lucas Rodrigues Ramos</t>
  </si>
  <si>
    <t>Engenheiro Civil CREA-ES: 025761/D</t>
  </si>
  <si>
    <t>REFERENCIAIS DE PREÇOS (SEM DESONERAÇÃO):                                                                             DER-ES (11/2019) / SINAPI (01/2021)</t>
  </si>
  <si>
    <t>EXECUÇÃO DE DRENAGEM, REGULARIZAÇÃO, PAVIMENTAÇÃO E PASSEIOS</t>
  </si>
  <si>
    <t>OBRA/SERVIÇO: PAVIMENTAÇÃO E DRENAGEM DE RUA ARACELIO SOUZA NO BAIRRO ALTO NITERÓI</t>
  </si>
  <si>
    <t>REF. DE PREÇOS:                                                                            SINAPI / DER-ES (SEM DESONERAÇÃO)</t>
  </si>
  <si>
    <t>Poço de visita em bloco pré-moldado para d=0,60 m (1,00 x 1,00 m), em Vias Urbanas</t>
  </si>
  <si>
    <t>xxxx</t>
  </si>
  <si>
    <t>ADMINISTRAÇÃO LOCAL (4% TOTAL OBRA)</t>
  </si>
  <si>
    <t>ADMINISTRAÇÃO LOCAL (APROX. 35% EXECUTADO)</t>
  </si>
  <si>
    <t>ADMINISTRAÇÃO LOCAL (4% TOTAL DA OBRA)</t>
  </si>
  <si>
    <t>ADMINISTRAÇÃO LOCAL (APROX. 55% DO EXECUTADO)</t>
  </si>
  <si>
    <t>ADMINISTRAÇÃO LOCAL (APROX. 10% DO EXECUTADO)</t>
  </si>
  <si>
    <t>COMPOSIÇÃO DE PREÇO UNITÁRIO</t>
  </si>
  <si>
    <t>TABELA</t>
  </si>
  <si>
    <t>COMPOSIÇÃO 01</t>
  </si>
  <si>
    <t>1.1. Administração Local</t>
  </si>
  <si>
    <t xml:space="preserve"> Insumo</t>
  </si>
  <si>
    <t>Unid.</t>
  </si>
  <si>
    <t>Código</t>
  </si>
  <si>
    <t>Coefic.</t>
  </si>
  <si>
    <t>C. Prod.</t>
  </si>
  <si>
    <t>Pr. Prod.</t>
  </si>
  <si>
    <t>Pr. Unit.</t>
  </si>
  <si>
    <t>Sub-Total</t>
  </si>
  <si>
    <t>Insumo</t>
  </si>
  <si>
    <t>Materiais</t>
  </si>
  <si>
    <t>Equipamentos</t>
  </si>
  <si>
    <t>SERVIÇOS</t>
  </si>
  <si>
    <t>RESUMO :</t>
  </si>
  <si>
    <t>Discriminação</t>
  </si>
  <si>
    <t>Taxa (%)</t>
  </si>
  <si>
    <t>Mão-de-Obra (A)</t>
  </si>
  <si>
    <t>Materias (B)</t>
  </si>
  <si>
    <t>Serviços (F)</t>
  </si>
  <si>
    <t>Equipamentos (C)</t>
  </si>
  <si>
    <t>Produção da Equipe (D)</t>
  </si>
  <si>
    <t>Custo Horário Total [(A)+(C)]</t>
  </si>
  <si>
    <t>Custo Unitário da Execução [(A)+(C)/(D)]=(E)</t>
  </si>
  <si>
    <t>Custo Direto Total [(B)+(E)]</t>
  </si>
  <si>
    <t>Bonificação e Despesas Indiretas - BDI</t>
  </si>
  <si>
    <t>Custo Total com BDI + Serviços (F)</t>
  </si>
  <si>
    <t>Custo Unitário (adotado)</t>
  </si>
  <si>
    <t>Observação:</t>
  </si>
  <si>
    <t>O item é uma composição de custos, sendo formado pela mão de obra (tabela IOPES) e  insumos cotados no mercado.</t>
  </si>
  <si>
    <t>HORA</t>
  </si>
  <si>
    <t>Encargos       %</t>
  </si>
  <si>
    <t>MÊS</t>
  </si>
  <si>
    <t>X</t>
  </si>
  <si>
    <t>ALMOXARIFE COM ENCARGOS COMPLEMENTARES</t>
  </si>
  <si>
    <t>ENCARREGADO GERAL DE OBRAS COM ENCARGOS COMPLEMENTARES</t>
  </si>
  <si>
    <t>ENGENHEIRO CIVIL DE OBRA PLENO COM ENCARGOSCOMPLEMENTARES</t>
  </si>
  <si>
    <t>Custo Unitário</t>
  </si>
  <si>
    <t>Data Base: 01/2021 - BDI 30,90%</t>
  </si>
  <si>
    <t>Quantidade</t>
  </si>
  <si>
    <t>O item é uma composição de custos, sendo formado pela mão de obra (tabela SINAPI) e  insumos cotados no mercado.</t>
  </si>
  <si>
    <t>Data Base: 01/2021 - SINAPI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</si>
</sst>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R$&quot;\ #,##0.00"/>
    <numFmt numFmtId="165" formatCode="_(* #,##0.00_);_(* \(#,##0.00\);_(* \-??_);_(@_)"/>
    <numFmt numFmtId="166" formatCode="_(&quot;R$&quot;* #,##0.00_);_(&quot;R$&quot;* \(#,##0.00\);_(&quot;R$&quot;* &quot;-&quot;??_);_(@_)"/>
    <numFmt numFmtId="167" formatCode="0.0%"/>
    <numFmt numFmtId="168" formatCode="_(* #,##0.00_);_(* \(#,##0.00\);_(* &quot;-&quot;??_);_(@_)"/>
    <numFmt numFmtId="169" formatCode="[$-F800]dddd\,\ mmmm\ dd\,\ yyyy"/>
    <numFmt numFmtId="170" formatCode="&quot;R$&quot;#,##0.00"/>
    <numFmt numFmtId="171" formatCode="0.0000%"/>
    <numFmt numFmtId="172" formatCode="_-&quot;R$&quot;\ * #,##0.00_-;\-&quot;R$&quot;\ * #,##0.00_-;_-&quot;R$&quot;\ * &quot;-&quot;??_-;_-@_-"/>
    <numFmt numFmtId="173" formatCode="#,##0.00&quot; &quot;;#,##0.00&quot; &quot;;&quot;-&quot;#&quot; &quot;;&quot; &quot;@&quot; &quot;"/>
    <numFmt numFmtId="174" formatCode="#,##0.0000"/>
    <numFmt numFmtId="175" formatCode="0.0000"/>
    <numFmt numFmtId="176" formatCode="[$R$-416]&quot; &quot;#,##0.00;[Red]&quot;-&quot;[$R$-416]&quot; &quot;#,##0.00"/>
  </numFmts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1"/>
    </font>
    <font>
      <sz val="11"/>
      <color rgb="FF00CCFF"/>
      <name val="Calibri1"/>
    </font>
    <font>
      <b/>
      <sz val="11"/>
      <color rgb="FFFF0000"/>
      <name val="Calibri1"/>
    </font>
    <font>
      <sz val="10"/>
      <color rgb="FF000000"/>
      <name val="Times New Roman"/>
      <family val="1"/>
    </font>
    <font>
      <i/>
      <sz val="11"/>
      <color rgb="FF7F7F7F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Times New Roman1"/>
      <family val="1"/>
    </font>
    <font>
      <b/>
      <i/>
      <sz val="16"/>
      <color rgb="FF000000"/>
      <name val="Calibri1"/>
    </font>
    <font>
      <sz val="10"/>
      <color rgb="FF000000"/>
      <name val="Courier New"/>
      <family val="3"/>
    </font>
    <font>
      <sz val="10"/>
      <color rgb="FF000000"/>
      <name val="Arial"/>
      <family val="2"/>
    </font>
    <font>
      <b/>
      <i/>
      <u/>
      <sz val="11"/>
      <color rgb="FF000000"/>
      <name val="Calibri1"/>
    </font>
    <font>
      <b/>
      <sz val="10"/>
      <color rgb="FF000000"/>
      <name val="Arial2"/>
    </font>
    <font>
      <sz val="10"/>
      <color rgb="FF000000"/>
      <name val="Arial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rgb="FF92D050"/>
        <bgColor rgb="FF92D050"/>
      </patternFill>
    </fill>
    <fill>
      <patternFill patternType="solid">
        <fgColor rgb="FF0000FF"/>
        <bgColor rgb="FF0000FF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FFFFFF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77">
    <xf numFmtId="0" fontId="0" fillId="0" borderId="0"/>
    <xf numFmtId="0" fontId="2" fillId="0" borderId="0"/>
    <xf numFmtId="0" fontId="5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1" applyNumberFormat="0" applyFill="0" applyAlignment="0" applyProtection="0"/>
    <xf numFmtId="0" fontId="17" fillId="0" borderId="72" applyNumberFormat="0" applyFill="0" applyAlignment="0" applyProtection="0"/>
    <xf numFmtId="0" fontId="18" fillId="0" borderId="73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74" applyNumberFormat="0" applyAlignment="0" applyProtection="0"/>
    <xf numFmtId="0" fontId="23" fillId="13" borderId="75" applyNumberFormat="0" applyAlignment="0" applyProtection="0"/>
    <xf numFmtId="0" fontId="24" fillId="13" borderId="74" applyNumberFormat="0" applyAlignment="0" applyProtection="0"/>
    <xf numFmtId="0" fontId="25" fillId="0" borderId="76" applyNumberFormat="0" applyFill="0" applyAlignment="0" applyProtection="0"/>
    <xf numFmtId="0" fontId="26" fillId="14" borderId="7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79" applyNumberFormat="0" applyFill="0" applyAlignment="0" applyProtection="0"/>
    <xf numFmtId="0" fontId="2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29" fillId="39" borderId="0" applyNumberFormat="0" applyBorder="0" applyAlignment="0" applyProtection="0"/>
    <xf numFmtId="0" fontId="30" fillId="0" borderId="0"/>
    <xf numFmtId="0" fontId="30" fillId="40" borderId="0" applyNumberFormat="0" applyFont="0" applyBorder="0" applyProtection="0"/>
    <xf numFmtId="0" fontId="31" fillId="41" borderId="0" applyNumberFormat="0" applyBorder="0" applyProtection="0"/>
    <xf numFmtId="0" fontId="32" fillId="0" borderId="0" applyNumberFormat="0" applyBorder="0" applyProtection="0"/>
    <xf numFmtId="0" fontId="30" fillId="40" borderId="0" applyNumberFormat="0" applyBorder="0" applyAlignment="0" applyProtection="0"/>
    <xf numFmtId="0" fontId="31" fillId="41" borderId="0" applyNumberFormat="0" applyBorder="0" applyAlignment="0" applyProtection="0"/>
    <xf numFmtId="0" fontId="32" fillId="0" borderId="0" applyNumberFormat="0" applyBorder="0" applyAlignment="0" applyProtection="0"/>
    <xf numFmtId="0" fontId="30" fillId="42" borderId="0" applyNumberFormat="0" applyFont="0" applyBorder="0" applyProtection="0"/>
    <xf numFmtId="173" fontId="33" fillId="0" borderId="0" applyBorder="0" applyProtection="0"/>
    <xf numFmtId="173" fontId="33" fillId="0" borderId="0" applyBorder="0" applyProtection="0"/>
    <xf numFmtId="0" fontId="34" fillId="0" borderId="0" applyNumberFormat="0" applyBorder="0" applyProtection="0"/>
    <xf numFmtId="0" fontId="35" fillId="0" borderId="0" applyNumberFormat="0" applyBorder="0" applyProtection="0"/>
    <xf numFmtId="9" fontId="33" fillId="0" borderId="0" applyBorder="0" applyProtection="0"/>
    <xf numFmtId="173" fontId="36" fillId="0" borderId="0" applyBorder="0" applyProtection="0"/>
    <xf numFmtId="0" fontId="37" fillId="0" borderId="0" applyNumberFormat="0" applyBorder="0" applyProtection="0">
      <alignment horizontal="center"/>
    </xf>
    <xf numFmtId="0" fontId="37" fillId="0" borderId="0" applyNumberFormat="0" applyBorder="0" applyProtection="0">
      <alignment horizontal="center" textRotation="90"/>
    </xf>
    <xf numFmtId="174" fontId="38" fillId="0" borderId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176" fontId="40" fillId="0" borderId="0" applyBorder="0" applyProtection="0"/>
    <xf numFmtId="0" fontId="30" fillId="40" borderId="0" applyNumberFormat="0" applyFont="0" applyBorder="0" applyProtection="0"/>
    <xf numFmtId="0" fontId="30" fillId="43" borderId="0" applyNumberFormat="0" applyFont="0" applyBorder="0" applyProtection="0"/>
    <xf numFmtId="0" fontId="30" fillId="41" borderId="0" applyNumberFormat="0" applyFont="0" applyBorder="0" applyProtection="0"/>
    <xf numFmtId="0" fontId="31" fillId="41" borderId="0" applyNumberFormat="0" applyBorder="0" applyProtection="0"/>
    <xf numFmtId="0" fontId="2" fillId="0" borderId="0"/>
    <xf numFmtId="0" fontId="30" fillId="0" borderId="0"/>
    <xf numFmtId="0" fontId="10" fillId="0" borderId="0"/>
    <xf numFmtId="172" fontId="30" fillId="0" borderId="0" applyFont="0" applyFill="0" applyBorder="0" applyAlignment="0" applyProtection="0"/>
    <xf numFmtId="0" fontId="10" fillId="0" borderId="0"/>
    <xf numFmtId="0" fontId="10" fillId="15" borderId="78" applyNumberFormat="0" applyFont="0" applyAlignment="0" applyProtection="0"/>
  </cellStyleXfs>
  <cellXfs count="375">
    <xf numFmtId="0" fontId="0" fillId="0" borderId="0" xfId="0"/>
    <xf numFmtId="0" fontId="5" fillId="0" borderId="0" xfId="2"/>
    <xf numFmtId="165" fontId="7" fillId="0" borderId="13" xfId="1" applyNumberFormat="1" applyFont="1" applyBorder="1" applyAlignment="1">
      <alignment horizontal="center" vertical="center"/>
    </xf>
    <xf numFmtId="4" fontId="7" fillId="0" borderId="24" xfId="3" applyNumberFormat="1" applyFont="1" applyBorder="1" applyAlignment="1">
      <alignment horizontal="center" vertical="center"/>
    </xf>
    <xf numFmtId="167" fontId="7" fillId="0" borderId="25" xfId="4" applyNumberFormat="1" applyFont="1" applyBorder="1" applyAlignment="1">
      <alignment horizontal="right" vertical="center"/>
    </xf>
    <xf numFmtId="10" fontId="5" fillId="0" borderId="0" xfId="2" applyNumberFormat="1"/>
    <xf numFmtId="10" fontId="7" fillId="0" borderId="12" xfId="4" applyNumberFormat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4" fontId="7" fillId="0" borderId="2" xfId="3" applyNumberFormat="1" applyFont="1" applyFill="1" applyBorder="1" applyAlignment="1" applyProtection="1">
      <alignment horizontal="center" vertical="center"/>
    </xf>
    <xf numFmtId="0" fontId="6" fillId="4" borderId="26" xfId="1" applyFont="1" applyFill="1" applyBorder="1" applyAlignment="1">
      <alignment horizontal="center"/>
    </xf>
    <xf numFmtId="0" fontId="6" fillId="4" borderId="27" xfId="1" applyFont="1" applyFill="1" applyBorder="1" applyAlignment="1">
      <alignment horizontal="center"/>
    </xf>
    <xf numFmtId="0" fontId="6" fillId="2" borderId="30" xfId="1" applyFont="1" applyFill="1" applyBorder="1" applyAlignment="1">
      <alignment horizontal="center"/>
    </xf>
    <xf numFmtId="0" fontId="6" fillId="2" borderId="31" xfId="1" applyFont="1" applyFill="1" applyBorder="1" applyAlignment="1">
      <alignment horizontal="center"/>
    </xf>
    <xf numFmtId="0" fontId="6" fillId="2" borderId="32" xfId="1" applyFont="1" applyFill="1" applyBorder="1" applyAlignment="1">
      <alignment horizontal="center"/>
    </xf>
    <xf numFmtId="0" fontId="7" fillId="2" borderId="8" xfId="1" applyFont="1" applyFill="1" applyBorder="1"/>
    <xf numFmtId="0" fontId="7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6" fillId="2" borderId="7" xfId="1" applyFont="1" applyFill="1" applyBorder="1" applyAlignment="1">
      <alignment horizontal="left"/>
    </xf>
    <xf numFmtId="4" fontId="8" fillId="0" borderId="14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0" fillId="2" borderId="0" xfId="0" applyFont="1" applyFill="1"/>
    <xf numFmtId="10" fontId="10" fillId="2" borderId="0" xfId="0" applyNumberFormat="1" applyFont="1" applyFill="1"/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vertical="center"/>
    </xf>
    <xf numFmtId="0" fontId="10" fillId="2" borderId="50" xfId="0" applyFont="1" applyFill="1" applyBorder="1" applyAlignment="1">
      <alignment horizontal="center" vertical="center"/>
    </xf>
    <xf numFmtId="2" fontId="10" fillId="2" borderId="50" xfId="0" applyNumberFormat="1" applyFont="1" applyFill="1" applyBorder="1" applyAlignment="1">
      <alignment horizontal="right" vertical="center"/>
    </xf>
    <xf numFmtId="164" fontId="1" fillId="0" borderId="50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vertical="center"/>
    </xf>
    <xf numFmtId="0" fontId="0" fillId="2" borderId="52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vertical="center"/>
    </xf>
    <xf numFmtId="0" fontId="10" fillId="2" borderId="52" xfId="0" applyFont="1" applyFill="1" applyBorder="1" applyAlignment="1">
      <alignment horizontal="center" vertical="center"/>
    </xf>
    <xf numFmtId="2" fontId="10" fillId="2" borderId="52" xfId="0" applyNumberFormat="1" applyFont="1" applyFill="1" applyBorder="1" applyAlignment="1">
      <alignment horizontal="right" vertical="center"/>
    </xf>
    <xf numFmtId="164" fontId="10" fillId="0" borderId="17" xfId="0" applyNumberFormat="1" applyFont="1" applyFill="1" applyBorder="1" applyAlignment="1">
      <alignment vertical="center"/>
    </xf>
    <xf numFmtId="164" fontId="10" fillId="2" borderId="20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18" xfId="0" quotePrefix="1" applyFont="1" applyFill="1" applyBorder="1" applyAlignment="1">
      <alignment vertical="center" wrapText="1"/>
    </xf>
    <xf numFmtId="0" fontId="0" fillId="2" borderId="18" xfId="0" applyFont="1" applyFill="1" applyBorder="1" applyAlignment="1">
      <alignment horizontal="center" vertical="center"/>
    </xf>
    <xf numFmtId="2" fontId="10" fillId="2" borderId="18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vertical="center"/>
    </xf>
    <xf numFmtId="164" fontId="10" fillId="2" borderId="2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/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64" fontId="10" fillId="0" borderId="5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right" vertical="center"/>
    </xf>
    <xf numFmtId="0" fontId="0" fillId="2" borderId="1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164" fontId="10" fillId="0" borderId="21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right" vertical="center"/>
    </xf>
    <xf numFmtId="164" fontId="10" fillId="2" borderId="48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164" fontId="10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0" fontId="7" fillId="0" borderId="14" xfId="2" applyNumberFormat="1" applyFont="1" applyBorder="1" applyAlignment="1">
      <alignment horizontal="center"/>
    </xf>
    <xf numFmtId="49" fontId="7" fillId="0" borderId="3" xfId="2" applyNumberFormat="1" applyFont="1" applyBorder="1" applyAlignment="1">
      <alignment horizontal="center"/>
    </xf>
    <xf numFmtId="10" fontId="7" fillId="0" borderId="11" xfId="3" applyNumberFormat="1" applyFont="1" applyFill="1" applyBorder="1" applyAlignment="1" applyProtection="1">
      <alignment horizontal="center" vertical="center"/>
    </xf>
    <xf numFmtId="4" fontId="6" fillId="0" borderId="52" xfId="3" applyNumberFormat="1" applyFont="1" applyFill="1" applyBorder="1" applyAlignment="1" applyProtection="1">
      <alignment horizontal="center" vertical="center"/>
    </xf>
    <xf numFmtId="10" fontId="7" fillId="0" borderId="59" xfId="3" applyNumberFormat="1" applyFont="1" applyFill="1" applyBorder="1" applyAlignment="1" applyProtection="1">
      <alignment horizontal="center" vertical="center"/>
    </xf>
    <xf numFmtId="4" fontId="6" fillId="0" borderId="1" xfId="3" applyNumberFormat="1" applyFont="1" applyFill="1" applyBorder="1" applyAlignment="1" applyProtection="1">
      <alignment horizontal="center" vertical="center"/>
    </xf>
    <xf numFmtId="167" fontId="7" fillId="0" borderId="21" xfId="4" applyNumberFormat="1" applyFont="1" applyBorder="1" applyAlignment="1">
      <alignment horizontal="right" vertical="center"/>
    </xf>
    <xf numFmtId="4" fontId="7" fillId="0" borderId="59" xfId="3" applyNumberFormat="1" applyFont="1" applyFill="1" applyBorder="1" applyAlignment="1" applyProtection="1">
      <alignment horizontal="center" vertical="center"/>
    </xf>
    <xf numFmtId="4" fontId="6" fillId="0" borderId="61" xfId="1" applyNumberFormat="1" applyFont="1" applyBorder="1" applyAlignment="1"/>
    <xf numFmtId="0" fontId="7" fillId="0" borderId="22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" fontId="6" fillId="0" borderId="13" xfId="1" applyNumberFormat="1" applyFont="1" applyBorder="1" applyAlignment="1"/>
    <xf numFmtId="0" fontId="7" fillId="0" borderId="14" xfId="1" applyFont="1" applyBorder="1"/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right" vertical="center"/>
    </xf>
    <xf numFmtId="164" fontId="10" fillId="0" borderId="6" xfId="0" applyNumberFormat="1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/>
    </xf>
    <xf numFmtId="4" fontId="10" fillId="6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 wrapText="1"/>
    </xf>
    <xf numFmtId="10" fontId="12" fillId="2" borderId="6" xfId="1" applyNumberFormat="1" applyFont="1" applyFill="1" applyBorder="1" applyAlignment="1">
      <alignment horizontal="left" vertical="center" wrapText="1"/>
    </xf>
    <xf numFmtId="0" fontId="12" fillId="2" borderId="45" xfId="1" applyFont="1" applyFill="1" applyBorder="1" applyAlignment="1">
      <alignment horizontal="center" vertical="center" wrapText="1"/>
    </xf>
    <xf numFmtId="0" fontId="12" fillId="3" borderId="46" xfId="1" applyFont="1" applyFill="1" applyBorder="1" applyAlignment="1">
      <alignment horizontal="center" vertical="center" wrapText="1"/>
    </xf>
    <xf numFmtId="4" fontId="12" fillId="3" borderId="46" xfId="1" applyNumberFormat="1" applyFont="1" applyFill="1" applyBorder="1" applyAlignment="1">
      <alignment horizontal="center" vertical="center" wrapText="1"/>
    </xf>
    <xf numFmtId="4" fontId="12" fillId="0" borderId="46" xfId="1" applyNumberFormat="1" applyFont="1" applyFill="1" applyBorder="1" applyAlignment="1">
      <alignment horizontal="center" vertical="center" wrapText="1"/>
    </xf>
    <xf numFmtId="4" fontId="12" fillId="3" borderId="47" xfId="1" applyNumberFormat="1" applyFont="1" applyFill="1" applyBorder="1" applyAlignment="1">
      <alignment horizontal="center" vertical="center" wrapText="1"/>
    </xf>
    <xf numFmtId="164" fontId="11" fillId="6" borderId="16" xfId="0" applyNumberFormat="1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vertical="center"/>
    </xf>
    <xf numFmtId="4" fontId="13" fillId="6" borderId="6" xfId="0" applyNumberFormat="1" applyFont="1" applyFill="1" applyBorder="1" applyAlignment="1">
      <alignment vertical="center"/>
    </xf>
    <xf numFmtId="0" fontId="7" fillId="0" borderId="3" xfId="2" applyFont="1" applyBorder="1" applyAlignment="1">
      <alignment horizontal="center"/>
    </xf>
    <xf numFmtId="0" fontId="6" fillId="2" borderId="65" xfId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14" fontId="6" fillId="0" borderId="7" xfId="1" applyNumberFormat="1" applyFont="1" applyBorder="1" applyAlignment="1">
      <alignment vertical="center"/>
    </xf>
    <xf numFmtId="14" fontId="6" fillId="0" borderId="12" xfId="1" applyNumberFormat="1" applyFont="1" applyBorder="1" applyAlignment="1">
      <alignment vertical="center"/>
    </xf>
    <xf numFmtId="0" fontId="1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0" fontId="10" fillId="0" borderId="1" xfId="6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164" fontId="10" fillId="8" borderId="1" xfId="0" applyNumberFormat="1" applyFont="1" applyFill="1" applyBorder="1" applyAlignment="1">
      <alignment horizontal="center" vertical="center"/>
    </xf>
    <xf numFmtId="14" fontId="6" fillId="0" borderId="0" xfId="1" applyNumberFormat="1" applyFont="1" applyBorder="1" applyAlignment="1">
      <alignment vertical="center"/>
    </xf>
    <xf numFmtId="14" fontId="6" fillId="0" borderId="13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70" fontId="10" fillId="0" borderId="0" xfId="0" applyNumberFormat="1" applyFont="1"/>
    <xf numFmtId="170" fontId="14" fillId="0" borderId="0" xfId="0" applyNumberFormat="1" applyFont="1"/>
    <xf numFmtId="171" fontId="10" fillId="0" borderId="0" xfId="6" applyNumberFormat="1" applyFont="1"/>
    <xf numFmtId="10" fontId="45" fillId="45" borderId="80" xfId="6" applyNumberFormat="1" applyFont="1" applyFill="1" applyBorder="1" applyAlignment="1">
      <alignment horizontal="right" vertical="center" wrapText="1"/>
    </xf>
    <xf numFmtId="174" fontId="45" fillId="45" borderId="80" xfId="57" applyNumberFormat="1" applyFont="1" applyFill="1" applyBorder="1" applyAlignment="1">
      <alignment horizontal="center" vertical="center" wrapText="1"/>
    </xf>
    <xf numFmtId="0" fontId="45" fillId="45" borderId="80" xfId="57" applyFont="1" applyFill="1" applyBorder="1" applyAlignment="1">
      <alignment horizontal="center" vertical="center" wrapText="1"/>
    </xf>
    <xf numFmtId="174" fontId="45" fillId="45" borderId="80" xfId="57" applyNumberFormat="1" applyFont="1" applyFill="1" applyBorder="1" applyAlignment="1">
      <alignment horizontal="right" vertical="center" wrapText="1"/>
    </xf>
    <xf numFmtId="2" fontId="45" fillId="45" borderId="80" xfId="57" applyNumberFormat="1" applyFont="1" applyFill="1" applyBorder="1" applyAlignment="1">
      <alignment horizontal="right" vertical="center" wrapText="1"/>
    </xf>
    <xf numFmtId="175" fontId="45" fillId="45" borderId="80" xfId="57" applyNumberFormat="1" applyFont="1" applyFill="1" applyBorder="1" applyAlignment="1">
      <alignment horizontal="right" vertical="center" wrapText="1"/>
    </xf>
    <xf numFmtId="174" fontId="45" fillId="45" borderId="83" xfId="57" applyNumberFormat="1" applyFont="1" applyFill="1" applyBorder="1" applyAlignment="1">
      <alignment horizontal="center" vertical="center" wrapText="1"/>
    </xf>
    <xf numFmtId="174" fontId="45" fillId="45" borderId="83" xfId="57" applyNumberFormat="1" applyFont="1" applyFill="1" applyBorder="1" applyAlignment="1">
      <alignment horizontal="right" vertical="center" wrapText="1"/>
    </xf>
    <xf numFmtId="2" fontId="45" fillId="45" borderId="83" xfId="57" applyNumberFormat="1" applyFont="1" applyFill="1" applyBorder="1" applyAlignment="1">
      <alignment horizontal="right" vertical="center" wrapText="1"/>
    </xf>
    <xf numFmtId="175" fontId="45" fillId="45" borderId="83" xfId="57" applyNumberFormat="1" applyFont="1" applyFill="1" applyBorder="1" applyAlignment="1">
      <alignment horizontal="right" vertical="center" wrapText="1"/>
    </xf>
    <xf numFmtId="4" fontId="45" fillId="45" borderId="83" xfId="57" applyNumberFormat="1" applyFont="1" applyFill="1" applyBorder="1" applyAlignment="1">
      <alignment horizontal="right" vertical="center" wrapText="1"/>
    </xf>
    <xf numFmtId="49" fontId="45" fillId="45" borderId="83" xfId="57" applyNumberFormat="1" applyFont="1" applyFill="1" applyBorder="1" applyAlignment="1">
      <alignment horizontal="center" vertical="center" wrapText="1"/>
    </xf>
    <xf numFmtId="49" fontId="45" fillId="45" borderId="80" xfId="57" applyNumberFormat="1" applyFont="1" applyFill="1" applyBorder="1" applyAlignment="1">
      <alignment horizontal="center" vertical="center" wrapText="1"/>
    </xf>
    <xf numFmtId="174" fontId="45" fillId="0" borderId="80" xfId="57" applyNumberFormat="1" applyFont="1" applyBorder="1" applyAlignment="1">
      <alignment horizontal="center" vertical="center"/>
    </xf>
    <xf numFmtId="174" fontId="44" fillId="46" borderId="80" xfId="57" applyNumberFormat="1" applyFont="1" applyFill="1" applyBorder="1" applyAlignment="1">
      <alignment horizontal="right" vertical="center" wrapText="1"/>
    </xf>
    <xf numFmtId="174" fontId="45" fillId="45" borderId="83" xfId="57" applyNumberFormat="1" applyFont="1" applyFill="1" applyBorder="1" applyAlignment="1">
      <alignment horizontal="center" vertical="center"/>
    </xf>
    <xf numFmtId="0" fontId="45" fillId="45" borderId="83" xfId="57" applyFont="1" applyFill="1" applyBorder="1" applyAlignment="1">
      <alignment horizontal="right" vertical="center" wrapText="1"/>
    </xf>
    <xf numFmtId="174" fontId="45" fillId="45" borderId="80" xfId="57" applyNumberFormat="1" applyFont="1" applyFill="1" applyBorder="1" applyAlignment="1">
      <alignment horizontal="center" vertical="center"/>
    </xf>
    <xf numFmtId="175" fontId="45" fillId="45" borderId="80" xfId="57" applyNumberFormat="1" applyFont="1" applyFill="1" applyBorder="1"/>
    <xf numFmtId="174" fontId="45" fillId="45" borderId="80" xfId="57" applyNumberFormat="1" applyFont="1" applyFill="1" applyBorder="1"/>
    <xf numFmtId="174" fontId="44" fillId="46" borderId="80" xfId="57" applyNumberFormat="1" applyFont="1" applyFill="1" applyBorder="1" applyAlignment="1">
      <alignment horizontal="right" wrapText="1"/>
    </xf>
    <xf numFmtId="174" fontId="42" fillId="0" borderId="83" xfId="57" applyNumberFormat="1" applyFont="1" applyBorder="1" applyAlignment="1">
      <alignment horizontal="center" vertical="center"/>
    </xf>
    <xf numFmtId="174" fontId="42" fillId="0" borderId="80" xfId="57" applyNumberFormat="1" applyFont="1" applyBorder="1" applyAlignment="1">
      <alignment horizontal="center" vertical="center"/>
    </xf>
    <xf numFmtId="174" fontId="45" fillId="46" borderId="80" xfId="57" applyNumberFormat="1" applyFont="1" applyFill="1" applyBorder="1"/>
    <xf numFmtId="174" fontId="44" fillId="45" borderId="80" xfId="57" applyNumberFormat="1" applyFont="1" applyFill="1" applyBorder="1" applyAlignment="1">
      <alignment horizontal="center" vertical="center" wrapText="1"/>
    </xf>
    <xf numFmtId="4" fontId="44" fillId="45" borderId="80" xfId="57" applyNumberFormat="1" applyFont="1" applyFill="1" applyBorder="1" applyAlignment="1">
      <alignment horizontal="right" vertical="center" wrapText="1"/>
    </xf>
    <xf numFmtId="2" fontId="44" fillId="45" borderId="80" xfId="57" applyNumberFormat="1" applyFont="1" applyFill="1" applyBorder="1" applyAlignment="1">
      <alignment horizontal="right" vertical="center" wrapText="1"/>
    </xf>
    <xf numFmtId="174" fontId="44" fillId="45" borderId="80" xfId="57" applyNumberFormat="1" applyFont="1" applyFill="1" applyBorder="1" applyAlignment="1">
      <alignment horizontal="right" vertical="center" wrapText="1"/>
    </xf>
    <xf numFmtId="2" fontId="41" fillId="0" borderId="84" xfId="57" applyNumberFormat="1" applyFont="1" applyBorder="1"/>
    <xf numFmtId="4" fontId="44" fillId="45" borderId="83" xfId="57" applyNumberFormat="1" applyFont="1" applyFill="1" applyBorder="1" applyAlignment="1">
      <alignment horizontal="right" vertical="center" wrapText="1"/>
    </xf>
    <xf numFmtId="2" fontId="44" fillId="45" borderId="83" xfId="57" applyNumberFormat="1" applyFont="1" applyFill="1" applyBorder="1" applyAlignment="1">
      <alignment horizontal="right" vertical="center" wrapText="1"/>
    </xf>
    <xf numFmtId="174" fontId="44" fillId="48" borderId="85" xfId="57" applyNumberFormat="1" applyFont="1" applyFill="1" applyBorder="1" applyAlignment="1">
      <alignment horizontal="right" vertical="center" wrapText="1"/>
    </xf>
    <xf numFmtId="2" fontId="44" fillId="49" borderId="80" xfId="57" applyNumberFormat="1" applyFont="1" applyFill="1" applyBorder="1" applyAlignment="1">
      <alignment horizontal="right" vertical="center" wrapText="1"/>
    </xf>
    <xf numFmtId="174" fontId="45" fillId="45" borderId="81" xfId="57" applyNumberFormat="1" applyFont="1" applyFill="1" applyBorder="1" applyAlignment="1">
      <alignment horizontal="center" vertical="center" wrapText="1"/>
    </xf>
    <xf numFmtId="174" fontId="47" fillId="0" borderId="81" xfId="57" applyNumberFormat="1" applyFont="1" applyBorder="1" applyAlignment="1">
      <alignment horizontal="center"/>
    </xf>
    <xf numFmtId="174" fontId="45" fillId="45" borderId="81" xfId="57" applyNumberFormat="1" applyFont="1" applyFill="1" applyBorder="1" applyAlignment="1">
      <alignment horizontal="right" vertical="center" wrapText="1"/>
    </xf>
    <xf numFmtId="174" fontId="47" fillId="0" borderId="81" xfId="57" applyNumberFormat="1" applyFont="1" applyBorder="1"/>
    <xf numFmtId="174" fontId="44" fillId="46" borderId="81" xfId="57" applyNumberFormat="1" applyFont="1" applyFill="1" applyBorder="1" applyAlignment="1">
      <alignment horizontal="right" vertical="center" wrapText="1"/>
    </xf>
    <xf numFmtId="174" fontId="44" fillId="47" borderId="80" xfId="57" applyNumberFormat="1" applyFont="1" applyFill="1" applyBorder="1" applyAlignment="1">
      <alignment horizontal="right" vertical="center" wrapText="1"/>
    </xf>
    <xf numFmtId="174" fontId="44" fillId="46" borderId="93" xfId="57" applyNumberFormat="1" applyFont="1" applyFill="1" applyBorder="1" applyAlignment="1">
      <alignment horizontal="left"/>
    </xf>
    <xf numFmtId="174" fontId="45" fillId="45" borderId="94" xfId="57" applyNumberFormat="1" applyFont="1" applyFill="1" applyBorder="1" applyAlignment="1">
      <alignment horizontal="right" vertical="center" wrapText="1"/>
    </xf>
    <xf numFmtId="2" fontId="44" fillId="46" borderId="94" xfId="57" applyNumberFormat="1" applyFont="1" applyFill="1" applyBorder="1" applyAlignment="1">
      <alignment horizontal="right" vertical="center" wrapText="1"/>
    </xf>
    <xf numFmtId="174" fontId="45" fillId="45" borderId="96" xfId="57" applyNumberFormat="1" applyFont="1" applyFill="1" applyBorder="1" applyAlignment="1">
      <alignment horizontal="center" vertical="center" wrapText="1"/>
    </xf>
    <xf numFmtId="2" fontId="45" fillId="45" borderId="95" xfId="57" applyNumberFormat="1" applyFont="1" applyFill="1" applyBorder="1" applyAlignment="1">
      <alignment horizontal="right" vertical="center" wrapText="1"/>
    </xf>
    <xf numFmtId="174" fontId="45" fillId="45" borderId="93" xfId="57" applyNumberFormat="1" applyFont="1" applyFill="1" applyBorder="1" applyAlignment="1">
      <alignment horizontal="center" vertical="center" wrapText="1"/>
    </xf>
    <xf numFmtId="2" fontId="44" fillId="46" borderId="94" xfId="57" applyNumberFormat="1" applyFont="1" applyFill="1" applyBorder="1"/>
    <xf numFmtId="174" fontId="47" fillId="0" borderId="96" xfId="57" applyNumberFormat="1" applyFont="1" applyBorder="1" applyAlignment="1">
      <alignment wrapText="1"/>
    </xf>
    <xf numFmtId="174" fontId="47" fillId="0" borderId="93" xfId="57" applyNumberFormat="1" applyFont="1" applyBorder="1" applyAlignment="1">
      <alignment wrapText="1"/>
    </xf>
    <xf numFmtId="2" fontId="45" fillId="45" borderId="94" xfId="57" applyNumberFormat="1" applyFont="1" applyFill="1" applyBorder="1" applyAlignment="1">
      <alignment horizontal="right" vertical="center" wrapText="1"/>
    </xf>
    <xf numFmtId="174" fontId="45" fillId="45" borderId="86" xfId="57" applyNumberFormat="1" applyFont="1" applyFill="1" applyBorder="1"/>
    <xf numFmtId="174" fontId="45" fillId="45" borderId="0" xfId="57" applyNumberFormat="1" applyFont="1" applyFill="1" applyBorder="1"/>
    <xf numFmtId="174" fontId="45" fillId="45" borderId="69" xfId="57" applyNumberFormat="1" applyFont="1" applyFill="1" applyBorder="1"/>
    <xf numFmtId="174" fontId="44" fillId="46" borderId="93" xfId="57" applyNumberFormat="1" applyFont="1" applyFill="1" applyBorder="1"/>
    <xf numFmtId="174" fontId="44" fillId="45" borderId="93" xfId="57" applyNumberFormat="1" applyFont="1" applyFill="1" applyBorder="1" applyAlignment="1">
      <alignment vertical="center" wrapText="1"/>
    </xf>
    <xf numFmtId="2" fontId="45" fillId="45" borderId="0" xfId="57" applyNumberFormat="1" applyFont="1" applyFill="1" applyBorder="1"/>
    <xf numFmtId="174" fontId="44" fillId="45" borderId="93" xfId="57" applyNumberFormat="1" applyFont="1" applyFill="1" applyBorder="1" applyAlignment="1">
      <alignment horizontal="left" vertical="top" wrapText="1"/>
    </xf>
    <xf numFmtId="174" fontId="44" fillId="45" borderId="96" xfId="57" applyNumberFormat="1" applyFont="1" applyFill="1" applyBorder="1" applyAlignment="1">
      <alignment vertical="center" wrapText="1"/>
    </xf>
    <xf numFmtId="174" fontId="44" fillId="48" borderId="99" xfId="57" applyNumberFormat="1" applyFont="1" applyFill="1" applyBorder="1" applyAlignment="1">
      <alignment vertical="center" wrapText="1"/>
    </xf>
    <xf numFmtId="174" fontId="47" fillId="0" borderId="93" xfId="57" applyNumberFormat="1" applyFont="1" applyBorder="1"/>
    <xf numFmtId="174" fontId="45" fillId="45" borderId="100" xfId="57" applyNumberFormat="1" applyFont="1" applyFill="1" applyBorder="1" applyAlignment="1">
      <alignment vertical="center" wrapText="1"/>
    </xf>
    <xf numFmtId="4" fontId="45" fillId="45" borderId="94" xfId="57" applyNumberFormat="1" applyFont="1" applyFill="1" applyBorder="1" applyAlignment="1">
      <alignment horizontal="right" vertical="center" wrapText="1"/>
    </xf>
    <xf numFmtId="0" fontId="42" fillId="45" borderId="93" xfId="57" applyFont="1" applyFill="1" applyBorder="1" applyAlignment="1" applyProtection="1">
      <alignment horizontal="left" vertical="center" wrapText="1"/>
      <protection locked="0"/>
    </xf>
    <xf numFmtId="174" fontId="45" fillId="0" borderId="93" xfId="57" applyNumberFormat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69" fontId="7" fillId="0" borderId="10" xfId="1" applyNumberFormat="1" applyFont="1" applyBorder="1" applyAlignment="1">
      <alignment horizontal="left" vertical="center"/>
    </xf>
    <xf numFmtId="169" fontId="7" fillId="0" borderId="0" xfId="1" applyNumberFormat="1" applyFont="1" applyBorder="1" applyAlignment="1">
      <alignment horizontal="left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/>
    </xf>
    <xf numFmtId="0" fontId="6" fillId="0" borderId="57" xfId="1" applyFont="1" applyBorder="1" applyAlignment="1">
      <alignment horizontal="left"/>
    </xf>
    <xf numFmtId="0" fontId="6" fillId="0" borderId="58" xfId="1" applyFont="1" applyBorder="1" applyAlignment="1">
      <alignment horizontal="left"/>
    </xf>
    <xf numFmtId="49" fontId="6" fillId="0" borderId="64" xfId="1" applyNumberFormat="1" applyFont="1" applyFill="1" applyBorder="1" applyAlignment="1">
      <alignment horizontal="center" vertical="center"/>
    </xf>
    <xf numFmtId="49" fontId="6" fillId="0" borderId="62" xfId="1" applyNumberFormat="1" applyFont="1" applyFill="1" applyBorder="1" applyAlignment="1">
      <alignment horizontal="center" vertical="center"/>
    </xf>
    <xf numFmtId="49" fontId="6" fillId="0" borderId="63" xfId="1" applyNumberFormat="1" applyFont="1" applyFill="1" applyBorder="1" applyAlignment="1">
      <alignment horizontal="center" vertical="center"/>
    </xf>
    <xf numFmtId="49" fontId="6" fillId="0" borderId="53" xfId="1" applyNumberFormat="1" applyFont="1" applyFill="1" applyBorder="1" applyAlignment="1">
      <alignment horizontal="left" vertical="center" wrapText="1"/>
    </xf>
    <xf numFmtId="49" fontId="6" fillId="0" borderId="54" xfId="1" applyNumberFormat="1" applyFont="1" applyFill="1" applyBorder="1" applyAlignment="1">
      <alignment horizontal="left" vertical="center" wrapText="1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4" borderId="4" xfId="1" applyNumberFormat="1" applyFont="1" applyFill="1" applyBorder="1" applyAlignment="1">
      <alignment horizontal="right" vertical="center"/>
    </xf>
    <xf numFmtId="49" fontId="6" fillId="4" borderId="5" xfId="1" applyNumberFormat="1" applyFont="1" applyFill="1" applyBorder="1" applyAlignment="1">
      <alignment horizontal="right" vertical="center"/>
    </xf>
    <xf numFmtId="49" fontId="6" fillId="4" borderId="6" xfId="1" applyNumberFormat="1" applyFont="1" applyFill="1" applyBorder="1" applyAlignment="1">
      <alignment horizontal="right" vertical="center"/>
    </xf>
    <xf numFmtId="0" fontId="6" fillId="0" borderId="49" xfId="1" applyFont="1" applyBorder="1" applyAlignment="1">
      <alignment horizontal="left"/>
    </xf>
    <xf numFmtId="0" fontId="6" fillId="0" borderId="60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56" xfId="1" applyFont="1" applyBorder="1" applyAlignment="1">
      <alignment horizontal="left"/>
    </xf>
    <xf numFmtId="0" fontId="6" fillId="2" borderId="36" xfId="1" applyFont="1" applyFill="1" applyBorder="1" applyAlignment="1">
      <alignment horizontal="center"/>
    </xf>
    <xf numFmtId="0" fontId="6" fillId="2" borderId="35" xfId="1" applyFont="1" applyFill="1" applyBorder="1" applyAlignment="1">
      <alignment horizontal="center"/>
    </xf>
    <xf numFmtId="0" fontId="6" fillId="4" borderId="29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2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12" xfId="2" applyFont="1" applyBorder="1" applyAlignment="1">
      <alignment horizontal="left" vertical="top"/>
    </xf>
    <xf numFmtId="0" fontId="7" fillId="0" borderId="13" xfId="2" applyFont="1" applyBorder="1" applyAlignment="1">
      <alignment horizontal="left" vertical="top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7" fillId="0" borderId="8" xfId="1" applyNumberFormat="1" applyFont="1" applyBorder="1" applyAlignment="1">
      <alignment horizontal="center"/>
    </xf>
    <xf numFmtId="4" fontId="6" fillId="0" borderId="42" xfId="3" applyNumberFormat="1" applyFont="1" applyFill="1" applyBorder="1" applyAlignment="1">
      <alignment horizontal="center" vertical="center"/>
    </xf>
    <xf numFmtId="4" fontId="6" fillId="0" borderId="43" xfId="3" applyNumberFormat="1" applyFont="1" applyFill="1" applyBorder="1" applyAlignment="1">
      <alignment horizontal="center" vertical="center"/>
    </xf>
    <xf numFmtId="4" fontId="6" fillId="0" borderId="44" xfId="3" applyNumberFormat="1" applyFont="1" applyFill="1" applyBorder="1" applyAlignment="1">
      <alignment horizontal="center" vertical="center"/>
    </xf>
    <xf numFmtId="10" fontId="7" fillId="0" borderId="40" xfId="4" applyNumberFormat="1" applyFont="1" applyFill="1" applyBorder="1" applyAlignment="1" applyProtection="1">
      <alignment horizontal="center" vertical="center"/>
    </xf>
    <xf numFmtId="10" fontId="7" fillId="0" borderId="41" xfId="4" applyNumberFormat="1" applyFont="1" applyFill="1" applyBorder="1" applyAlignment="1" applyProtection="1">
      <alignment horizontal="center" vertical="center"/>
    </xf>
    <xf numFmtId="10" fontId="7" fillId="0" borderId="23" xfId="4" applyNumberFormat="1" applyFont="1" applyFill="1" applyBorder="1" applyAlignment="1" applyProtection="1">
      <alignment horizontal="center" vertical="center"/>
    </xf>
    <xf numFmtId="165" fontId="7" fillId="0" borderId="2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4" fontId="6" fillId="5" borderId="4" xfId="3" applyNumberFormat="1" applyFont="1" applyFill="1" applyBorder="1" applyAlignment="1" applyProtection="1">
      <alignment horizontal="center" vertical="center"/>
    </xf>
    <xf numFmtId="4" fontId="6" fillId="5" borderId="6" xfId="3" applyNumberFormat="1" applyFont="1" applyFill="1" applyBorder="1" applyAlignment="1" applyProtection="1">
      <alignment horizontal="center" vertical="center"/>
    </xf>
    <xf numFmtId="0" fontId="10" fillId="0" borderId="51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0" fillId="0" borderId="66" xfId="0" applyFont="1" applyBorder="1" applyAlignment="1">
      <alignment horizontal="center"/>
    </xf>
    <xf numFmtId="0" fontId="0" fillId="0" borderId="67" xfId="0" applyFont="1" applyBorder="1" applyAlignment="1">
      <alignment horizontal="center"/>
    </xf>
    <xf numFmtId="0" fontId="0" fillId="0" borderId="6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9" fontId="10" fillId="0" borderId="7" xfId="0" applyNumberFormat="1" applyFont="1" applyBorder="1" applyAlignment="1">
      <alignment horizontal="center" vertical="center"/>
    </xf>
    <xf numFmtId="169" fontId="10" fillId="0" borderId="0" xfId="0" applyNumberFormat="1" applyFont="1" applyBorder="1" applyAlignment="1">
      <alignment horizontal="center" vertical="center"/>
    </xf>
    <xf numFmtId="169" fontId="10" fillId="0" borderId="69" xfId="0" applyNumberFormat="1" applyFont="1" applyBorder="1" applyAlignment="1">
      <alignment horizontal="center" vertical="center"/>
    </xf>
    <xf numFmtId="169" fontId="10" fillId="0" borderId="12" xfId="0" applyNumberFormat="1" applyFont="1" applyBorder="1" applyAlignment="1">
      <alignment horizontal="center" vertical="center"/>
    </xf>
    <xf numFmtId="169" fontId="10" fillId="0" borderId="13" xfId="0" applyNumberFormat="1" applyFont="1" applyBorder="1" applyAlignment="1">
      <alignment horizontal="center" vertical="center"/>
    </xf>
    <xf numFmtId="169" fontId="10" fillId="0" borderId="70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left" vertical="center" wrapText="1"/>
    </xf>
    <xf numFmtId="0" fontId="12" fillId="2" borderId="15" xfId="1" applyFont="1" applyFill="1" applyBorder="1" applyAlignment="1">
      <alignment horizontal="left" vertical="center" wrapText="1"/>
    </xf>
    <xf numFmtId="0" fontId="12" fillId="2" borderId="11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  <xf numFmtId="0" fontId="12" fillId="2" borderId="4" xfId="1" applyFont="1" applyFill="1" applyBorder="1" applyAlignment="1">
      <alignment horizontal="right" vertical="center" wrapText="1"/>
    </xf>
    <xf numFmtId="0" fontId="12" fillId="2" borderId="5" xfId="1" applyFont="1" applyFill="1" applyBorder="1" applyAlignment="1">
      <alignment horizontal="right" vertical="center" wrapText="1"/>
    </xf>
    <xf numFmtId="174" fontId="44" fillId="47" borderId="80" xfId="57" applyNumberFormat="1" applyFont="1" applyFill="1" applyBorder="1" applyAlignment="1">
      <alignment horizontal="center" vertical="center" wrapText="1"/>
    </xf>
    <xf numFmtId="174" fontId="44" fillId="46" borderId="93" xfId="57" applyNumberFormat="1" applyFont="1" applyFill="1" applyBorder="1" applyAlignment="1">
      <alignment vertical="center" wrapText="1"/>
    </xf>
    <xf numFmtId="174" fontId="44" fillId="46" borderId="80" xfId="57" applyNumberFormat="1" applyFont="1" applyFill="1" applyBorder="1" applyAlignment="1">
      <alignment vertical="center" wrapText="1"/>
    </xf>
    <xf numFmtId="174" fontId="44" fillId="46" borderId="94" xfId="57" applyNumberFormat="1" applyFont="1" applyFill="1" applyBorder="1" applyAlignment="1">
      <alignment vertical="center" wrapText="1"/>
    </xf>
    <xf numFmtId="0" fontId="30" fillId="45" borderId="98" xfId="47" applyFill="1" applyBorder="1"/>
    <xf numFmtId="0" fontId="30" fillId="45" borderId="82" xfId="47" applyFill="1" applyBorder="1"/>
    <xf numFmtId="0" fontId="30" fillId="45" borderId="97" xfId="47" applyFill="1" applyBorder="1"/>
    <xf numFmtId="174" fontId="44" fillId="47" borderId="93" xfId="57" applyNumberFormat="1" applyFont="1" applyFill="1" applyBorder="1" applyAlignment="1">
      <alignment vertical="center" wrapText="1"/>
    </xf>
    <xf numFmtId="0" fontId="30" fillId="47" borderId="80" xfId="47" applyFill="1" applyBorder="1"/>
    <xf numFmtId="174" fontId="44" fillId="47" borderId="80" xfId="57" applyNumberFormat="1" applyFont="1" applyFill="1" applyBorder="1" applyAlignment="1">
      <alignment horizontal="right" vertical="center" wrapText="1"/>
    </xf>
    <xf numFmtId="174" fontId="44" fillId="47" borderId="94" xfId="57" applyNumberFormat="1" applyFont="1" applyFill="1" applyBorder="1" applyAlignment="1">
      <alignment horizontal="right" vertical="center" wrapText="1"/>
    </xf>
    <xf numFmtId="174" fontId="43" fillId="44" borderId="90" xfId="57" applyNumberFormat="1" applyFont="1" applyFill="1" applyBorder="1" applyAlignment="1">
      <alignment horizontal="center" vertical="center" wrapText="1"/>
    </xf>
    <xf numFmtId="174" fontId="43" fillId="44" borderId="91" xfId="57" applyNumberFormat="1" applyFont="1" applyFill="1" applyBorder="1" applyAlignment="1">
      <alignment horizontal="center" vertical="center" wrapText="1"/>
    </xf>
    <xf numFmtId="174" fontId="43" fillId="44" borderId="92" xfId="57" applyNumberFormat="1" applyFont="1" applyFill="1" applyBorder="1" applyAlignment="1">
      <alignment horizontal="center" vertical="center" wrapText="1"/>
    </xf>
    <xf numFmtId="49" fontId="45" fillId="46" borderId="80" xfId="57" applyNumberFormat="1" applyFont="1" applyFill="1" applyBorder="1" applyAlignment="1">
      <alignment horizontal="left" wrapText="1"/>
    </xf>
    <xf numFmtId="49" fontId="45" fillId="46" borderId="94" xfId="57" applyNumberFormat="1" applyFont="1" applyFill="1" applyBorder="1" applyAlignment="1">
      <alignment horizontal="left" wrapText="1"/>
    </xf>
    <xf numFmtId="174" fontId="46" fillId="46" borderId="80" xfId="57" applyNumberFormat="1" applyFont="1" applyFill="1" applyBorder="1" applyAlignment="1">
      <alignment horizontal="left"/>
    </xf>
    <xf numFmtId="174" fontId="46" fillId="46" borderId="94" xfId="57" applyNumberFormat="1" applyFont="1" applyFill="1" applyBorder="1" applyAlignment="1">
      <alignment horizontal="left"/>
    </xf>
    <xf numFmtId="174" fontId="44" fillId="46" borderId="93" xfId="57" applyNumberFormat="1" applyFont="1" applyFill="1" applyBorder="1" applyAlignment="1">
      <alignment horizontal="left" vertical="center"/>
    </xf>
    <xf numFmtId="174" fontId="45" fillId="46" borderId="80" xfId="57" applyNumberFormat="1" applyFont="1" applyFill="1" applyBorder="1" applyAlignment="1">
      <alignment vertical="center" wrapText="1"/>
    </xf>
    <xf numFmtId="174" fontId="45" fillId="46" borderId="94" xfId="57" applyNumberFormat="1" applyFont="1" applyFill="1" applyBorder="1" applyAlignment="1">
      <alignment vertical="center" wrapText="1"/>
    </xf>
    <xf numFmtId="0" fontId="30" fillId="0" borderId="87" xfId="47" applyBorder="1"/>
    <xf numFmtId="0" fontId="30" fillId="0" borderId="88" xfId="47" applyBorder="1"/>
    <xf numFmtId="0" fontId="30" fillId="0" borderId="89" xfId="47" applyBorder="1"/>
    <xf numFmtId="174" fontId="44" fillId="48" borderId="81" xfId="57" applyNumberFormat="1" applyFont="1" applyFill="1" applyBorder="1" applyAlignment="1">
      <alignment horizontal="left" vertical="top" wrapText="1"/>
    </xf>
    <xf numFmtId="174" fontId="42" fillId="0" borderId="85" xfId="57" applyNumberFormat="1" applyFont="1" applyBorder="1" applyAlignment="1">
      <alignment horizontal="left" vertical="top" wrapText="1"/>
    </xf>
  </cellXfs>
  <cellStyles count="77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cf1" xfId="48"/>
    <cellStyle name="cf2" xfId="49"/>
    <cellStyle name="cf3" xfId="50"/>
    <cellStyle name="cf4" xfId="51"/>
    <cellStyle name="cf5" xfId="52"/>
    <cellStyle name="cf6" xfId="53"/>
    <cellStyle name="ConditionalStyle_1" xfId="54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5" builtinId="20" customBuiltin="1"/>
    <cellStyle name="Excel Built-in Comma" xfId="55"/>
    <cellStyle name="Excel Built-in Currency" xfId="56"/>
    <cellStyle name="Excel Built-in Explanatory Text" xfId="57"/>
    <cellStyle name="Excel Built-in Hyperlink" xfId="58"/>
    <cellStyle name="Excel Built-in Percent" xfId="59"/>
    <cellStyle name="Excel_BuiltIn_Comma" xfId="60"/>
    <cellStyle name="Heading" xfId="61"/>
    <cellStyle name="Heading1" xfId="62"/>
    <cellStyle name="Incorreto" xfId="13" builtinId="27" customBuiltin="1"/>
    <cellStyle name="Moeda 2" xfId="3"/>
    <cellStyle name="Moeda 3" xfId="74"/>
    <cellStyle name="Neutra" xfId="14" builtinId="28" customBuiltin="1"/>
    <cellStyle name="Normal" xfId="0" builtinId="0"/>
    <cellStyle name="Normal 2" xfId="1"/>
    <cellStyle name="Normal 2 2" xfId="72"/>
    <cellStyle name="Normal 3" xfId="2"/>
    <cellStyle name="Normal 3 2" xfId="71"/>
    <cellStyle name="Normal 3 3" xfId="63"/>
    <cellStyle name="Normal 4" xfId="73"/>
    <cellStyle name="Normal 4 2" xfId="64"/>
    <cellStyle name="Normal 5" xfId="75"/>
    <cellStyle name="Normal 6" xfId="47"/>
    <cellStyle name="Nota 2" xfId="76"/>
    <cellStyle name="Porcentagem" xfId="6" builtinId="5"/>
    <cellStyle name="Porcentagem 2" xfId="4"/>
    <cellStyle name="Result" xfId="65"/>
    <cellStyle name="Result2" xfId="66"/>
    <cellStyle name="Saída" xfId="16" builtinId="21" customBuiltin="1"/>
    <cellStyle name="Sem título1" xfId="67"/>
    <cellStyle name="Sem título2" xfId="68"/>
    <cellStyle name="Sem título3" xfId="69"/>
    <cellStyle name="Sem título4" xfId="70"/>
    <cellStyle name="Separador de milhares 2" xfId="5"/>
    <cellStyle name="Texto de Aviso" xfId="20" builtinId="11" customBuiltin="1"/>
    <cellStyle name="Texto Explicativo" xfId="21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29492</xdr:rowOff>
    </xdr:from>
    <xdr:to>
      <xdr:col>1</xdr:col>
      <xdr:colOff>1895475</xdr:colOff>
      <xdr:row>4</xdr:row>
      <xdr:rowOff>81025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950B1C0-12BF-4CE3-BF55-C2F48DC6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7142"/>
          <a:ext cx="2085975" cy="556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25402</xdr:colOff>
      <xdr:row>0</xdr:row>
      <xdr:rowOff>74887</xdr:rowOff>
    </xdr:from>
    <xdr:to>
      <xdr:col>2</xdr:col>
      <xdr:colOff>349252</xdr:colOff>
      <xdr:row>5</xdr:row>
      <xdr:rowOff>159105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xmlns="" id="{47B6E42C-ED3F-45B6-A109-F1D0F7E6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68327" y="74887"/>
          <a:ext cx="1133475" cy="107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PMAV/%23PROJETOS%20NOVOS%20-%20PEDRO/PAVIMENTA&#199;&#195;O%20-%20RUAS%20ALTO%20NITEROI/02%20-%20PROJETO%20EXECUTIVO%20-%20PEDRO/RUA%20PROJETADA%2016/PLANILHA-PAV%20RUA%2016-PE-R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"/>
    </sheetNames>
    <sheetDataSet>
      <sheetData sheetId="0">
        <row r="8">
          <cell r="H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activeCell="E17" sqref="E17:G17"/>
    </sheetView>
  </sheetViews>
  <sheetFormatPr defaultColWidth="9.140625" defaultRowHeight="12.75"/>
  <cols>
    <col min="1" max="1" width="4.85546875" style="1" bestFit="1" customWidth="1"/>
    <col min="2" max="2" width="29.7109375" style="1" customWidth="1"/>
    <col min="3" max="6" width="8.85546875" style="1" customWidth="1"/>
    <col min="7" max="8" width="10" style="1" bestFit="1" customWidth="1"/>
    <col min="9" max="9" width="9.140625" style="1"/>
    <col min="10" max="10" width="9.7109375" style="1" bestFit="1" customWidth="1"/>
    <col min="11" max="16384" width="9.140625" style="1"/>
  </cols>
  <sheetData>
    <row r="1" spans="1:15" ht="19.5" customHeight="1" thickBot="1">
      <c r="A1" s="253" t="s">
        <v>21</v>
      </c>
      <c r="B1" s="254"/>
      <c r="C1" s="254"/>
      <c r="D1" s="254"/>
      <c r="E1" s="254"/>
      <c r="F1" s="254"/>
      <c r="G1" s="254"/>
      <c r="H1" s="254"/>
      <c r="I1" s="254"/>
      <c r="J1" s="255"/>
    </row>
    <row r="2" spans="1:15" ht="13.5" customHeight="1">
      <c r="A2" s="256"/>
      <c r="B2" s="257"/>
      <c r="C2" s="262" t="s">
        <v>270</v>
      </c>
      <c r="D2" s="263"/>
      <c r="E2" s="263"/>
      <c r="F2" s="263"/>
      <c r="G2" s="263"/>
      <c r="H2" s="266" t="s">
        <v>271</v>
      </c>
      <c r="I2" s="267"/>
      <c r="J2" s="130" t="s">
        <v>20</v>
      </c>
    </row>
    <row r="3" spans="1:15" ht="13.5" thickBot="1">
      <c r="A3" s="258"/>
      <c r="B3" s="259"/>
      <c r="C3" s="264"/>
      <c r="D3" s="265"/>
      <c r="E3" s="265"/>
      <c r="F3" s="265"/>
      <c r="G3" s="265"/>
      <c r="H3" s="268"/>
      <c r="I3" s="269"/>
      <c r="J3" s="94">
        <v>0.28689999999999999</v>
      </c>
    </row>
    <row r="4" spans="1:15">
      <c r="A4" s="258"/>
      <c r="B4" s="259"/>
      <c r="C4" s="272" t="s">
        <v>22</v>
      </c>
      <c r="D4" s="273"/>
      <c r="E4" s="273"/>
      <c r="F4" s="273"/>
      <c r="G4" s="273"/>
      <c r="H4" s="268"/>
      <c r="I4" s="269"/>
      <c r="J4" s="95"/>
    </row>
    <row r="5" spans="1:15" ht="13.5" thickBot="1">
      <c r="A5" s="260"/>
      <c r="B5" s="261"/>
      <c r="C5" s="274"/>
      <c r="D5" s="275"/>
      <c r="E5" s="275"/>
      <c r="F5" s="275"/>
      <c r="G5" s="275"/>
      <c r="H5" s="270"/>
      <c r="I5" s="271"/>
      <c r="J5" s="19"/>
    </row>
    <row r="6" spans="1:15" ht="13.5" thickBot="1">
      <c r="A6" s="18"/>
      <c r="B6" s="17"/>
      <c r="C6" s="16"/>
      <c r="D6" s="16"/>
      <c r="E6" s="16"/>
      <c r="F6" s="16"/>
      <c r="G6" s="16"/>
      <c r="H6" s="16"/>
      <c r="I6" s="15"/>
      <c r="J6" s="14"/>
    </row>
    <row r="7" spans="1:15" ht="13.5" thickBot="1">
      <c r="A7" s="229" t="s">
        <v>0</v>
      </c>
      <c r="B7" s="231" t="s">
        <v>19</v>
      </c>
      <c r="C7" s="233" t="s">
        <v>18</v>
      </c>
      <c r="D7" s="233"/>
      <c r="E7" s="233"/>
      <c r="F7" s="233"/>
      <c r="G7" s="233"/>
      <c r="H7" s="233"/>
      <c r="I7" s="249" t="s">
        <v>17</v>
      </c>
      <c r="J7" s="250"/>
    </row>
    <row r="8" spans="1:15" ht="13.5" thickBot="1">
      <c r="A8" s="230"/>
      <c r="B8" s="232"/>
      <c r="C8" s="131">
        <v>30</v>
      </c>
      <c r="D8" s="13">
        <v>60</v>
      </c>
      <c r="E8" s="13">
        <v>90</v>
      </c>
      <c r="F8" s="13">
        <v>120</v>
      </c>
      <c r="G8" s="13">
        <v>150</v>
      </c>
      <c r="H8" s="13" t="s">
        <v>28</v>
      </c>
      <c r="I8" s="12" t="s">
        <v>16</v>
      </c>
      <c r="J8" s="11" t="s">
        <v>12</v>
      </c>
    </row>
    <row r="9" spans="1:15" ht="13.5" thickBot="1">
      <c r="A9" s="251"/>
      <c r="B9" s="252"/>
      <c r="C9" s="10"/>
      <c r="D9" s="10"/>
      <c r="E9" s="10"/>
      <c r="F9" s="10"/>
      <c r="G9" s="10"/>
      <c r="H9" s="10"/>
      <c r="I9" s="10"/>
      <c r="J9" s="9"/>
    </row>
    <row r="10" spans="1:15">
      <c r="A10" s="236" t="s">
        <v>28</v>
      </c>
      <c r="B10" s="239" t="s">
        <v>87</v>
      </c>
      <c r="C10" s="8">
        <f>C12*$I10</f>
        <v>0</v>
      </c>
      <c r="D10" s="8">
        <f>D12*$I10</f>
        <v>0</v>
      </c>
      <c r="E10" s="8">
        <f>E12*$I10</f>
        <v>0</v>
      </c>
      <c r="F10" s="8">
        <f>F12*$I10</f>
        <v>0</v>
      </c>
      <c r="G10" s="8">
        <f>G12*$I10</f>
        <v>0</v>
      </c>
      <c r="H10" s="8"/>
      <c r="I10" s="282">
        <f>'[1]PLANILHA ORÇAMENTÁRIA'!H8</f>
        <v>0</v>
      </c>
      <c r="J10" s="285">
        <f>I10/$I$16</f>
        <v>0</v>
      </c>
      <c r="L10" s="5"/>
    </row>
    <row r="11" spans="1:15">
      <c r="A11" s="237"/>
      <c r="B11" s="240"/>
      <c r="C11" s="7"/>
      <c r="D11" s="7"/>
      <c r="E11" s="7"/>
      <c r="F11" s="7"/>
      <c r="G11" s="7"/>
      <c r="H11" s="7"/>
      <c r="I11" s="283"/>
      <c r="J11" s="286"/>
      <c r="L11" s="5"/>
    </row>
    <row r="12" spans="1:15" ht="13.5" thickBot="1">
      <c r="A12" s="238"/>
      <c r="B12" s="241"/>
      <c r="C12" s="6">
        <v>0.5</v>
      </c>
      <c r="D12" s="6">
        <v>0.5</v>
      </c>
      <c r="E12" s="6"/>
      <c r="F12" s="6"/>
      <c r="G12" s="6"/>
      <c r="H12" s="6"/>
      <c r="I12" s="284"/>
      <c r="J12" s="287"/>
      <c r="L12" s="5">
        <f>SUM(C12:H12)</f>
        <v>1</v>
      </c>
    </row>
    <row r="13" spans="1:15" ht="13.5" customHeight="1">
      <c r="A13" s="236" t="s">
        <v>15</v>
      </c>
      <c r="B13" s="239" t="s">
        <v>269</v>
      </c>
      <c r="C13" s="8"/>
      <c r="D13" s="8"/>
      <c r="E13" s="8">
        <f>E15*I13</f>
        <v>178041.869775</v>
      </c>
      <c r="F13" s="8">
        <f>F15*I13</f>
        <v>280771.681575</v>
      </c>
      <c r="G13" s="8">
        <f>G15*I13</f>
        <v>36986.698649999998</v>
      </c>
      <c r="H13" s="8"/>
      <c r="I13" s="282">
        <f>'PLANILHA ORÇAMENTARIA'!H285</f>
        <v>495800.25</v>
      </c>
      <c r="J13" s="285">
        <f>E15+F15+G15</f>
        <v>1</v>
      </c>
      <c r="L13" s="5"/>
      <c r="N13" s="86"/>
      <c r="O13" s="87"/>
    </row>
    <row r="14" spans="1:15" ht="13.5" customHeight="1">
      <c r="A14" s="237"/>
      <c r="B14" s="240"/>
      <c r="C14" s="7"/>
      <c r="D14" s="7"/>
      <c r="E14" s="7"/>
      <c r="F14" s="7"/>
      <c r="G14" s="7"/>
      <c r="H14" s="7"/>
      <c r="I14" s="283"/>
      <c r="J14" s="286"/>
      <c r="L14" s="5"/>
      <c r="N14" s="86"/>
      <c r="O14" s="87"/>
    </row>
    <row r="15" spans="1:15" ht="13.5" customHeight="1" thickBot="1">
      <c r="A15" s="238"/>
      <c r="B15" s="241"/>
      <c r="C15" s="6"/>
      <c r="D15" s="6"/>
      <c r="E15" s="6">
        <v>0.35909999999999997</v>
      </c>
      <c r="F15" s="6">
        <v>0.56630000000000003</v>
      </c>
      <c r="G15" s="6">
        <v>7.46E-2</v>
      </c>
      <c r="H15" s="6"/>
      <c r="I15" s="284"/>
      <c r="J15" s="287"/>
      <c r="L15" s="5">
        <f>SUM(C15:H15)</f>
        <v>1</v>
      </c>
      <c r="N15" s="86"/>
      <c r="O15" s="87"/>
    </row>
    <row r="16" spans="1:15" ht="16.5" customHeight="1" thickBot="1">
      <c r="A16" s="242" t="s">
        <v>58</v>
      </c>
      <c r="B16" s="243"/>
      <c r="C16" s="243"/>
      <c r="D16" s="243"/>
      <c r="E16" s="243"/>
      <c r="F16" s="243"/>
      <c r="G16" s="243"/>
      <c r="H16" s="244"/>
      <c r="I16" s="291">
        <f>G20</f>
        <v>495800.24999999994</v>
      </c>
      <c r="J16" s="292"/>
    </row>
    <row r="17" spans="1:12">
      <c r="A17" s="247" t="s">
        <v>61</v>
      </c>
      <c r="B17" s="248"/>
      <c r="C17" s="96">
        <v>0</v>
      </c>
      <c r="D17" s="96">
        <v>0</v>
      </c>
      <c r="E17" s="96">
        <v>0.35</v>
      </c>
      <c r="F17" s="96">
        <v>0.55000000000000004</v>
      </c>
      <c r="G17" s="96">
        <v>0.1</v>
      </c>
      <c r="H17" s="96"/>
      <c r="I17" s="97"/>
      <c r="J17" s="4"/>
      <c r="L17" s="5">
        <f>SUM(C17:H17)</f>
        <v>1</v>
      </c>
    </row>
    <row r="18" spans="1:12">
      <c r="A18" s="234" t="s">
        <v>62</v>
      </c>
      <c r="B18" s="235"/>
      <c r="C18" s="98">
        <f>C17</f>
        <v>0</v>
      </c>
      <c r="D18" s="98">
        <f>D17</f>
        <v>0</v>
      </c>
      <c r="E18" s="98">
        <f>E17</f>
        <v>0.35</v>
      </c>
      <c r="F18" s="98">
        <f>E18+F17</f>
        <v>0.9</v>
      </c>
      <c r="G18" s="98">
        <f>F18+G17</f>
        <v>1</v>
      </c>
      <c r="H18" s="98"/>
      <c r="I18" s="99"/>
      <c r="J18" s="100"/>
      <c r="L18" s="5"/>
    </row>
    <row r="19" spans="1:12">
      <c r="A19" s="234" t="s">
        <v>59</v>
      </c>
      <c r="B19" s="235"/>
      <c r="C19" s="101">
        <v>0</v>
      </c>
      <c r="D19" s="101">
        <v>0</v>
      </c>
      <c r="E19" s="101">
        <f>E13</f>
        <v>178041.869775</v>
      </c>
      <c r="F19" s="101">
        <f>F13</f>
        <v>280771.681575</v>
      </c>
      <c r="G19" s="101">
        <f>G13</f>
        <v>36986.698649999998</v>
      </c>
      <c r="H19" s="101"/>
      <c r="I19" s="99"/>
      <c r="J19" s="100"/>
    </row>
    <row r="20" spans="1:12" ht="13.5" thickBot="1">
      <c r="A20" s="245" t="s">
        <v>60</v>
      </c>
      <c r="B20" s="246"/>
      <c r="C20" s="3">
        <f>C19</f>
        <v>0</v>
      </c>
      <c r="D20" s="3">
        <f>D19</f>
        <v>0</v>
      </c>
      <c r="E20" s="3">
        <f t="shared" ref="E20" si="0">E19</f>
        <v>178041.869775</v>
      </c>
      <c r="F20" s="3">
        <f>E20+F19</f>
        <v>458813.55134999997</v>
      </c>
      <c r="G20" s="3">
        <f>F20+G19</f>
        <v>495800.24999999994</v>
      </c>
      <c r="H20" s="3"/>
      <c r="I20" s="102"/>
      <c r="J20" s="103"/>
    </row>
    <row r="21" spans="1:12" ht="7.5" customHeight="1" thickBot="1">
      <c r="A21" s="104"/>
      <c r="B21" s="105"/>
      <c r="C21" s="148"/>
      <c r="D21" s="148"/>
      <c r="E21" s="148"/>
      <c r="F21" s="148"/>
      <c r="G21" s="2"/>
      <c r="H21" s="2"/>
      <c r="I21" s="106"/>
      <c r="J21" s="107"/>
    </row>
    <row r="22" spans="1:12" ht="19.5" customHeight="1">
      <c r="A22" s="225" t="s">
        <v>240</v>
      </c>
      <c r="B22" s="227">
        <v>44273</v>
      </c>
      <c r="C22" s="288"/>
      <c r="D22" s="289"/>
      <c r="E22" s="289"/>
      <c r="F22" s="290"/>
      <c r="G22" s="288"/>
      <c r="H22" s="289"/>
      <c r="I22" s="289"/>
      <c r="J22" s="290"/>
    </row>
    <row r="23" spans="1:12" ht="15" customHeight="1">
      <c r="A23" s="226"/>
      <c r="B23" s="228"/>
      <c r="C23" s="279" t="s">
        <v>89</v>
      </c>
      <c r="D23" s="280"/>
      <c r="E23" s="280"/>
      <c r="F23" s="281"/>
      <c r="G23" s="279" t="s">
        <v>89</v>
      </c>
      <c r="H23" s="280"/>
      <c r="I23" s="280"/>
      <c r="J23" s="281"/>
    </row>
    <row r="24" spans="1:12" ht="15" customHeight="1">
      <c r="A24" s="135"/>
      <c r="B24" s="146"/>
      <c r="C24" s="279" t="s">
        <v>266</v>
      </c>
      <c r="D24" s="280"/>
      <c r="E24" s="280"/>
      <c r="F24" s="281"/>
      <c r="G24" s="279" t="s">
        <v>39</v>
      </c>
      <c r="H24" s="280"/>
      <c r="I24" s="280"/>
      <c r="J24" s="281"/>
    </row>
    <row r="25" spans="1:12" ht="15.75" customHeight="1" thickBot="1">
      <c r="A25" s="136"/>
      <c r="B25" s="147"/>
      <c r="C25" s="276" t="s">
        <v>267</v>
      </c>
      <c r="D25" s="277"/>
      <c r="E25" s="277"/>
      <c r="F25" s="278"/>
      <c r="G25" s="276" t="s">
        <v>67</v>
      </c>
      <c r="H25" s="277"/>
      <c r="I25" s="277"/>
      <c r="J25" s="278"/>
    </row>
  </sheetData>
  <mergeCells count="34">
    <mergeCell ref="C25:F25"/>
    <mergeCell ref="C23:F23"/>
    <mergeCell ref="G25:J25"/>
    <mergeCell ref="I10:I12"/>
    <mergeCell ref="J10:J12"/>
    <mergeCell ref="C22:F22"/>
    <mergeCell ref="C24:F24"/>
    <mergeCell ref="G22:J22"/>
    <mergeCell ref="G23:J23"/>
    <mergeCell ref="G24:J24"/>
    <mergeCell ref="I16:J16"/>
    <mergeCell ref="I13:I15"/>
    <mergeCell ref="J13:J15"/>
    <mergeCell ref="I7:J7"/>
    <mergeCell ref="A9:B9"/>
    <mergeCell ref="A1:J1"/>
    <mergeCell ref="A2:B5"/>
    <mergeCell ref="C2:G3"/>
    <mergeCell ref="H2:I5"/>
    <mergeCell ref="C4:G5"/>
    <mergeCell ref="A22:A23"/>
    <mergeCell ref="B22:B23"/>
    <mergeCell ref="A7:A8"/>
    <mergeCell ref="B7:B8"/>
    <mergeCell ref="C7:H7"/>
    <mergeCell ref="A18:B18"/>
    <mergeCell ref="A13:A15"/>
    <mergeCell ref="B13:B15"/>
    <mergeCell ref="A16:H16"/>
    <mergeCell ref="A19:B19"/>
    <mergeCell ref="A20:B20"/>
    <mergeCell ref="A17:B17"/>
    <mergeCell ref="A10:A12"/>
    <mergeCell ref="B10:B12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fitToWidth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9"/>
  <sheetViews>
    <sheetView topLeftCell="A25" zoomScale="90" zoomScaleNormal="90" workbookViewId="0">
      <selection activeCell="D3" sqref="D3:D4"/>
    </sheetView>
  </sheetViews>
  <sheetFormatPr defaultRowHeight="15"/>
  <cols>
    <col min="1" max="1" width="8.140625" style="82" customWidth="1"/>
    <col min="2" max="3" width="12.140625" style="83" customWidth="1"/>
    <col min="4" max="4" width="83.85546875" style="82" customWidth="1"/>
    <col min="5" max="5" width="5.85546875" style="82" customWidth="1"/>
    <col min="6" max="6" width="12.7109375" style="82" customWidth="1"/>
    <col min="7" max="7" width="18" style="82" customWidth="1"/>
    <col min="8" max="8" width="16.7109375" style="84" customWidth="1"/>
    <col min="9" max="9" width="9.7109375" style="82" customWidth="1"/>
    <col min="10" max="10" width="24" style="137" customWidth="1"/>
    <col min="11" max="11" width="12.7109375" style="82" bestFit="1" customWidth="1"/>
    <col min="12" max="16384" width="9.140625" style="82"/>
  </cols>
  <sheetData>
    <row r="1" spans="1:13" s="28" customFormat="1" ht="16.5" customHeight="1" thickBot="1">
      <c r="A1" s="322"/>
      <c r="B1" s="323"/>
      <c r="C1" s="324"/>
      <c r="D1" s="331" t="s">
        <v>6</v>
      </c>
      <c r="E1" s="332"/>
      <c r="F1" s="332"/>
      <c r="G1" s="332"/>
      <c r="H1" s="333"/>
      <c r="J1" s="137"/>
    </row>
    <row r="2" spans="1:13" s="28" customFormat="1" ht="15.75" customHeight="1" thickBot="1">
      <c r="A2" s="325"/>
      <c r="B2" s="326"/>
      <c r="C2" s="327"/>
      <c r="D2" s="118" t="s">
        <v>7</v>
      </c>
      <c r="E2" s="334" t="s">
        <v>268</v>
      </c>
      <c r="F2" s="335"/>
      <c r="G2" s="335"/>
      <c r="H2" s="336"/>
      <c r="J2" s="138" t="s">
        <v>239</v>
      </c>
    </row>
    <row r="3" spans="1:13" s="28" customFormat="1" ht="15" customHeight="1">
      <c r="A3" s="325"/>
      <c r="B3" s="326"/>
      <c r="C3" s="327"/>
      <c r="D3" s="343" t="s">
        <v>69</v>
      </c>
      <c r="E3" s="337"/>
      <c r="F3" s="338"/>
      <c r="G3" s="338"/>
      <c r="H3" s="339"/>
      <c r="J3" s="139"/>
    </row>
    <row r="4" spans="1:13" s="28" customFormat="1" ht="15" customHeight="1" thickBot="1">
      <c r="A4" s="325"/>
      <c r="B4" s="326"/>
      <c r="C4" s="327"/>
      <c r="D4" s="344"/>
      <c r="E4" s="340"/>
      <c r="F4" s="341"/>
      <c r="G4" s="341"/>
      <c r="H4" s="342"/>
      <c r="J4" s="140"/>
    </row>
    <row r="5" spans="1:13" s="28" customFormat="1" ht="15.75" thickBot="1">
      <c r="A5" s="325"/>
      <c r="B5" s="326"/>
      <c r="C5" s="327"/>
      <c r="D5" s="345" t="s">
        <v>22</v>
      </c>
      <c r="E5" s="331" t="s">
        <v>247</v>
      </c>
      <c r="F5" s="332"/>
      <c r="G5" s="332"/>
      <c r="H5" s="333"/>
      <c r="J5" s="137"/>
    </row>
    <row r="6" spans="1:13" s="28" customFormat="1" ht="15.75" customHeight="1" thickBot="1">
      <c r="A6" s="328"/>
      <c r="B6" s="329"/>
      <c r="C6" s="330"/>
      <c r="D6" s="346"/>
      <c r="E6" s="347" t="s">
        <v>24</v>
      </c>
      <c r="F6" s="348"/>
      <c r="G6" s="348"/>
      <c r="H6" s="119">
        <v>0.28689999999999999</v>
      </c>
      <c r="J6" s="137"/>
      <c r="K6" s="29"/>
    </row>
    <row r="7" spans="1:13" s="28" customFormat="1" ht="15.75" thickBot="1">
      <c r="A7" s="120" t="s">
        <v>0</v>
      </c>
      <c r="B7" s="121" t="s">
        <v>25</v>
      </c>
      <c r="C7" s="121" t="s">
        <v>26</v>
      </c>
      <c r="D7" s="121" t="s">
        <v>8</v>
      </c>
      <c r="E7" s="121" t="s">
        <v>9</v>
      </c>
      <c r="F7" s="122" t="s">
        <v>1</v>
      </c>
      <c r="G7" s="123" t="s">
        <v>10</v>
      </c>
      <c r="H7" s="124" t="s">
        <v>11</v>
      </c>
      <c r="J7" s="141" t="s">
        <v>27</v>
      </c>
    </row>
    <row r="8" spans="1:13" s="28" customFormat="1" ht="16.5" thickBot="1">
      <c r="A8" s="154">
        <v>1</v>
      </c>
      <c r="B8" s="127"/>
      <c r="C8" s="127"/>
      <c r="D8" s="126" t="s">
        <v>274</v>
      </c>
      <c r="E8" s="128"/>
      <c r="F8" s="128"/>
      <c r="G8" s="128"/>
      <c r="H8" s="129"/>
      <c r="J8" s="69"/>
    </row>
    <row r="9" spans="1:13" s="28" customFormat="1" ht="18" customHeight="1" thickBot="1">
      <c r="A9" s="133" t="s">
        <v>2</v>
      </c>
      <c r="B9" s="42" t="s">
        <v>273</v>
      </c>
      <c r="C9" s="88" t="s">
        <v>273</v>
      </c>
      <c r="D9" s="43" t="s">
        <v>275</v>
      </c>
      <c r="E9" s="157" t="s">
        <v>9</v>
      </c>
      <c r="F9" s="45">
        <v>1</v>
      </c>
      <c r="G9" s="46">
        <v>7000</v>
      </c>
      <c r="H9" s="47">
        <f>ROUND((G9*F9),2)</f>
        <v>7000</v>
      </c>
      <c r="J9" s="134"/>
    </row>
    <row r="10" spans="1:13" s="28" customFormat="1" ht="16.5" thickBot="1">
      <c r="A10" s="316" t="s">
        <v>70</v>
      </c>
      <c r="B10" s="317"/>
      <c r="C10" s="317"/>
      <c r="D10" s="317"/>
      <c r="E10" s="317"/>
      <c r="F10" s="317"/>
      <c r="G10" s="318"/>
      <c r="H10" s="81">
        <f>SUM(H7:H9)</f>
        <v>7000</v>
      </c>
      <c r="J10" s="143"/>
      <c r="K10" s="60"/>
      <c r="L10" s="59"/>
      <c r="M10" s="60"/>
    </row>
    <row r="11" spans="1:13" s="28" customFormat="1" ht="16.5" thickBot="1">
      <c r="A11" s="155"/>
      <c r="B11" s="156"/>
      <c r="C11" s="156"/>
      <c r="D11" s="156"/>
      <c r="E11" s="156"/>
      <c r="F11" s="156"/>
      <c r="G11" s="156"/>
      <c r="H11" s="117"/>
      <c r="J11" s="143"/>
      <c r="K11" s="60"/>
      <c r="L11" s="59"/>
      <c r="M11" s="60"/>
    </row>
    <row r="12" spans="1:13" s="28" customFormat="1" ht="16.5" thickBot="1">
      <c r="A12" s="149">
        <v>2</v>
      </c>
      <c r="B12" s="127"/>
      <c r="C12" s="127"/>
      <c r="D12" s="126" t="s">
        <v>32</v>
      </c>
      <c r="E12" s="128"/>
      <c r="F12" s="128"/>
      <c r="G12" s="128"/>
      <c r="H12" s="129"/>
      <c r="J12" s="69"/>
    </row>
    <row r="13" spans="1:13" s="28" customFormat="1" ht="18" customHeight="1" thickBot="1">
      <c r="A13" s="133" t="s">
        <v>139</v>
      </c>
      <c r="B13" s="42" t="s">
        <v>250</v>
      </c>
      <c r="C13" s="88" t="s">
        <v>251</v>
      </c>
      <c r="D13" s="43" t="s">
        <v>252</v>
      </c>
      <c r="E13" s="44" t="s">
        <v>30</v>
      </c>
      <c r="F13" s="45">
        <v>8</v>
      </c>
      <c r="G13" s="46">
        <f t="shared" ref="G13" si="0">ROUND((J13*(1+$H$6)),2)</f>
        <v>354.67</v>
      </c>
      <c r="H13" s="47">
        <f>ROUND((G13*F13),2)</f>
        <v>2837.36</v>
      </c>
      <c r="J13" s="134">
        <v>275.60000000000002</v>
      </c>
    </row>
    <row r="14" spans="1:13" s="28" customFormat="1" ht="18" customHeight="1" thickBot="1">
      <c r="A14" s="133" t="s">
        <v>140</v>
      </c>
      <c r="B14" s="48">
        <v>99060</v>
      </c>
      <c r="C14" s="89" t="s">
        <v>251</v>
      </c>
      <c r="D14" s="49" t="s">
        <v>253</v>
      </c>
      <c r="E14" s="50" t="s">
        <v>29</v>
      </c>
      <c r="F14" s="51">
        <v>10</v>
      </c>
      <c r="G14" s="52">
        <f>ROUND((J14*(1+$H$6))*(1+$J$4),2)</f>
        <v>133.75</v>
      </c>
      <c r="H14" s="53">
        <f t="shared" ref="H14:H15" si="1">ROUND((G14*F14),2)</f>
        <v>1337.5</v>
      </c>
      <c r="J14" s="134">
        <v>103.93</v>
      </c>
    </row>
    <row r="15" spans="1:13" s="28" customFormat="1" ht="30.75" thickBot="1">
      <c r="A15" s="133" t="s">
        <v>141</v>
      </c>
      <c r="B15" s="54">
        <v>93207</v>
      </c>
      <c r="C15" s="90" t="s">
        <v>251</v>
      </c>
      <c r="D15" s="55" t="s">
        <v>254</v>
      </c>
      <c r="E15" s="56" t="s">
        <v>30</v>
      </c>
      <c r="F15" s="57">
        <v>14.5</v>
      </c>
      <c r="G15" s="46">
        <f t="shared" ref="G15" si="2">ROUND((J15*(1+$H$6)),2)</f>
        <v>1242.4000000000001</v>
      </c>
      <c r="H15" s="47">
        <f t="shared" si="1"/>
        <v>18014.8</v>
      </c>
      <c r="J15" s="134">
        <v>965.42</v>
      </c>
      <c r="K15" s="58"/>
      <c r="L15" s="59"/>
      <c r="M15" s="60"/>
    </row>
    <row r="16" spans="1:13" s="28" customFormat="1" ht="16.5" thickBot="1">
      <c r="A16" s="316" t="s">
        <v>70</v>
      </c>
      <c r="B16" s="317"/>
      <c r="C16" s="317"/>
      <c r="D16" s="317"/>
      <c r="E16" s="317"/>
      <c r="F16" s="317"/>
      <c r="G16" s="318"/>
      <c r="H16" s="81">
        <f>SUM(H13:H15)</f>
        <v>22189.66</v>
      </c>
      <c r="J16" s="143"/>
      <c r="K16" s="60"/>
      <c r="L16" s="59"/>
      <c r="M16" s="60"/>
    </row>
    <row r="17" spans="1:13" s="28" customFormat="1" ht="16.5" thickBot="1">
      <c r="A17" s="150"/>
      <c r="B17" s="151"/>
      <c r="C17" s="151"/>
      <c r="D17" s="151"/>
      <c r="E17" s="151"/>
      <c r="F17" s="151"/>
      <c r="G17" s="151"/>
      <c r="H17" s="117"/>
      <c r="J17" s="143"/>
      <c r="K17" s="60"/>
      <c r="L17" s="59"/>
      <c r="M17" s="60"/>
    </row>
    <row r="18" spans="1:13" s="28" customFormat="1" ht="16.5" thickBot="1">
      <c r="A18" s="113"/>
      <c r="B18" s="114"/>
      <c r="C18" s="114"/>
      <c r="D18" s="126" t="s">
        <v>248</v>
      </c>
      <c r="E18" s="115"/>
      <c r="F18" s="115"/>
      <c r="G18" s="115"/>
      <c r="H18" s="116"/>
      <c r="I18" s="82"/>
      <c r="J18" s="137"/>
      <c r="K18" s="85"/>
    </row>
    <row r="19" spans="1:13" s="112" customFormat="1" ht="15.75" thickBot="1">
      <c r="A19" s="21">
        <v>3</v>
      </c>
      <c r="B19" s="22"/>
      <c r="C19" s="22"/>
      <c r="D19" s="23" t="s">
        <v>3</v>
      </c>
      <c r="E19" s="30"/>
      <c r="F19" s="62"/>
      <c r="G19" s="63"/>
      <c r="H19" s="64"/>
      <c r="I19" s="82"/>
      <c r="J19" s="142"/>
      <c r="K19" s="83"/>
      <c r="L19" s="83"/>
      <c r="M19" s="83"/>
    </row>
    <row r="20" spans="1:13" s="112" customFormat="1" ht="30">
      <c r="A20" s="75" t="s">
        <v>142</v>
      </c>
      <c r="B20" s="65">
        <v>100576</v>
      </c>
      <c r="C20" s="91" t="s">
        <v>251</v>
      </c>
      <c r="D20" s="67" t="s">
        <v>264</v>
      </c>
      <c r="E20" s="33" t="s">
        <v>30</v>
      </c>
      <c r="F20" s="66">
        <f>F22+658.57</f>
        <v>2331.9700000000003</v>
      </c>
      <c r="G20" s="46">
        <f>ROUND((J20*(1+$H$6))*(1+$J$4),2)</f>
        <v>2.14</v>
      </c>
      <c r="H20" s="47">
        <f>ROUND((G20*F20),2)</f>
        <v>4990.42</v>
      </c>
      <c r="I20" s="82"/>
      <c r="J20" s="134">
        <v>1.66</v>
      </c>
      <c r="K20" s="83"/>
      <c r="L20" s="83"/>
      <c r="M20" s="83"/>
    </row>
    <row r="21" spans="1:13" ht="45">
      <c r="A21" s="75" t="s">
        <v>146</v>
      </c>
      <c r="B21" s="65">
        <v>94273</v>
      </c>
      <c r="C21" s="91" t="s">
        <v>251</v>
      </c>
      <c r="D21" s="67" t="s">
        <v>255</v>
      </c>
      <c r="E21" s="33" t="s">
        <v>4</v>
      </c>
      <c r="F21" s="66">
        <v>548.80999999999995</v>
      </c>
      <c r="G21" s="46">
        <f t="shared" ref="G21:G22" si="3">ROUND((J21*(1+$H$6)),2)</f>
        <v>53.5</v>
      </c>
      <c r="H21" s="47">
        <f>ROUND((G21*F21),2)</f>
        <v>29361.34</v>
      </c>
      <c r="J21" s="134">
        <v>41.57</v>
      </c>
    </row>
    <row r="22" spans="1:13" ht="30">
      <c r="A22" s="75" t="s">
        <v>149</v>
      </c>
      <c r="B22" s="20">
        <v>92405</v>
      </c>
      <c r="C22" s="90" t="s">
        <v>251</v>
      </c>
      <c r="D22" s="61" t="s">
        <v>262</v>
      </c>
      <c r="E22" s="34" t="s">
        <v>30</v>
      </c>
      <c r="F22" s="57">
        <v>1673.4</v>
      </c>
      <c r="G22" s="46">
        <f t="shared" si="3"/>
        <v>82.48</v>
      </c>
      <c r="H22" s="53">
        <f t="shared" ref="H22:H26" si="4">ROUND((G22*F22),2)</f>
        <v>138022.03</v>
      </c>
      <c r="J22" s="134">
        <v>64.09</v>
      </c>
    </row>
    <row r="23" spans="1:13" ht="15.75" thickBot="1">
      <c r="A23" s="35"/>
      <c r="B23" s="36"/>
      <c r="C23" s="36"/>
      <c r="D23" s="37"/>
      <c r="E23" s="38"/>
      <c r="F23" s="39"/>
      <c r="G23" s="40" t="s">
        <v>49</v>
      </c>
      <c r="H23" s="41">
        <f>SUM(H20:H22)</f>
        <v>172373.79</v>
      </c>
      <c r="J23" s="142"/>
    </row>
    <row r="24" spans="1:13" ht="15.75" thickBot="1">
      <c r="A24" s="21">
        <v>4</v>
      </c>
      <c r="B24" s="22"/>
      <c r="C24" s="22"/>
      <c r="D24" s="23" t="s">
        <v>33</v>
      </c>
      <c r="E24" s="30"/>
      <c r="F24" s="30"/>
      <c r="G24" s="31"/>
      <c r="H24" s="32"/>
      <c r="J24" s="142"/>
    </row>
    <row r="25" spans="1:13" ht="32.25" customHeight="1">
      <c r="A25" s="132" t="s">
        <v>165</v>
      </c>
      <c r="B25" s="68">
        <v>94990</v>
      </c>
      <c r="C25" s="90" t="s">
        <v>251</v>
      </c>
      <c r="D25" s="61" t="s">
        <v>256</v>
      </c>
      <c r="E25" s="56" t="s">
        <v>36</v>
      </c>
      <c r="F25" s="57">
        <v>39.51</v>
      </c>
      <c r="G25" s="46">
        <f>ROUND((J25*(1+$H$6))*(1+$J$4),2)</f>
        <v>763.85</v>
      </c>
      <c r="H25" s="53">
        <f>ROUND((G25*F25),2)</f>
        <v>30179.71</v>
      </c>
      <c r="J25" s="134">
        <v>593.55999999999995</v>
      </c>
    </row>
    <row r="26" spans="1:13">
      <c r="A26" s="132" t="s">
        <v>169</v>
      </c>
      <c r="B26" s="54">
        <v>41246</v>
      </c>
      <c r="C26" s="90" t="s">
        <v>31</v>
      </c>
      <c r="D26" s="61" t="s">
        <v>47</v>
      </c>
      <c r="E26" s="56" t="s">
        <v>4</v>
      </c>
      <c r="F26" s="57">
        <v>9.6</v>
      </c>
      <c r="G26" s="46">
        <f>ROUND((J26*(1+$H$6))*(1+$J$4),2)</f>
        <v>64.010000000000005</v>
      </c>
      <c r="H26" s="53">
        <f t="shared" si="4"/>
        <v>614.5</v>
      </c>
      <c r="J26" s="134">
        <v>49.74</v>
      </c>
    </row>
    <row r="27" spans="1:13" ht="15.75" thickBot="1">
      <c r="A27" s="24"/>
      <c r="B27" s="25"/>
      <c r="C27" s="25"/>
      <c r="D27" s="26"/>
      <c r="E27" s="72"/>
      <c r="F27" s="73"/>
      <c r="G27" s="27" t="s">
        <v>49</v>
      </c>
      <c r="H27" s="74">
        <f>SUM(H25:H26)</f>
        <v>30794.21</v>
      </c>
      <c r="J27" s="142"/>
    </row>
    <row r="28" spans="1:13" ht="15.75" thickBot="1">
      <c r="A28" s="21">
        <v>5</v>
      </c>
      <c r="B28" s="22"/>
      <c r="C28" s="22"/>
      <c r="D28" s="23" t="s">
        <v>35</v>
      </c>
      <c r="E28" s="30"/>
      <c r="F28" s="30"/>
      <c r="G28" s="31"/>
      <c r="H28" s="32"/>
      <c r="J28" s="142"/>
    </row>
    <row r="29" spans="1:13" ht="30">
      <c r="A29" s="132" t="s">
        <v>181</v>
      </c>
      <c r="B29" s="54">
        <v>94970</v>
      </c>
      <c r="C29" s="90" t="s">
        <v>251</v>
      </c>
      <c r="D29" s="55" t="s">
        <v>260</v>
      </c>
      <c r="E29" s="34" t="s">
        <v>36</v>
      </c>
      <c r="F29" s="57">
        <v>2.88</v>
      </c>
      <c r="G29" s="46">
        <f t="shared" ref="G29:G30" si="5">ROUND((J29*(1+$H$6)),2)</f>
        <v>391.53</v>
      </c>
      <c r="H29" s="53">
        <f t="shared" ref="H29:H30" si="6">ROUND((G29*F29),2)</f>
        <v>1127.6099999999999</v>
      </c>
      <c r="J29" s="134">
        <v>304.24</v>
      </c>
    </row>
    <row r="30" spans="1:13" ht="30">
      <c r="A30" s="132" t="s">
        <v>185</v>
      </c>
      <c r="B30" s="54">
        <v>92778</v>
      </c>
      <c r="C30" s="90" t="s">
        <v>251</v>
      </c>
      <c r="D30" s="55" t="s">
        <v>261</v>
      </c>
      <c r="E30" s="56" t="s">
        <v>37</v>
      </c>
      <c r="F30" s="57">
        <v>179.52</v>
      </c>
      <c r="G30" s="46">
        <f t="shared" si="5"/>
        <v>14.48</v>
      </c>
      <c r="H30" s="53">
        <f t="shared" si="6"/>
        <v>2599.4499999999998</v>
      </c>
      <c r="J30" s="134">
        <v>11.25</v>
      </c>
    </row>
    <row r="31" spans="1:13" ht="15.75" thickBot="1">
      <c r="A31" s="35"/>
      <c r="B31" s="36"/>
      <c r="C31" s="36"/>
      <c r="D31" s="37"/>
      <c r="E31" s="38"/>
      <c r="F31" s="39"/>
      <c r="G31" s="40" t="s">
        <v>49</v>
      </c>
      <c r="H31" s="41">
        <f>SUM(H29:H30)</f>
        <v>3727.0599999999995</v>
      </c>
      <c r="J31" s="142"/>
    </row>
    <row r="32" spans="1:13" ht="15.75" thickBot="1">
      <c r="A32" s="21">
        <v>6</v>
      </c>
      <c r="B32" s="22"/>
      <c r="C32" s="22"/>
      <c r="D32" s="23" t="s">
        <v>38</v>
      </c>
      <c r="E32" s="30"/>
      <c r="F32" s="62"/>
      <c r="G32" s="63"/>
      <c r="H32" s="64"/>
      <c r="J32" s="142"/>
    </row>
    <row r="33" spans="1:10">
      <c r="A33" s="75" t="s">
        <v>50</v>
      </c>
      <c r="B33" s="65">
        <v>40936</v>
      </c>
      <c r="C33" s="91" t="s">
        <v>31</v>
      </c>
      <c r="D33" s="67" t="s">
        <v>41</v>
      </c>
      <c r="E33" s="76" t="s">
        <v>30</v>
      </c>
      <c r="F33" s="66">
        <v>2.0499999999999998</v>
      </c>
      <c r="G33" s="46">
        <f>ROUND((J33*(1+$H$6))*(1+$J$4),2)</f>
        <v>610.89</v>
      </c>
      <c r="H33" s="47">
        <f>ROUND((G33*F33),2)</f>
        <v>1252.32</v>
      </c>
      <c r="J33" s="134">
        <v>474.7</v>
      </c>
    </row>
    <row r="34" spans="1:10">
      <c r="A34" s="75" t="s">
        <v>51</v>
      </c>
      <c r="B34" s="65">
        <v>42524</v>
      </c>
      <c r="C34" s="91" t="s">
        <v>31</v>
      </c>
      <c r="D34" s="67" t="s">
        <v>48</v>
      </c>
      <c r="E34" s="76" t="s">
        <v>30</v>
      </c>
      <c r="F34" s="66">
        <v>18</v>
      </c>
      <c r="G34" s="46">
        <f>ROUND((J34*(1+$H$6))*(1+$J$4),2)</f>
        <v>104.83</v>
      </c>
      <c r="H34" s="47">
        <f t="shared" ref="H34" si="7">ROUND((G34*F34),2)</f>
        <v>1886.94</v>
      </c>
      <c r="J34" s="134">
        <v>81.459999999999994</v>
      </c>
    </row>
    <row r="35" spans="1:10" ht="15.75" thickBot="1">
      <c r="A35" s="24"/>
      <c r="B35" s="25"/>
      <c r="C35" s="92"/>
      <c r="D35" s="26"/>
      <c r="E35" s="72"/>
      <c r="F35" s="73"/>
      <c r="G35" s="27" t="s">
        <v>49</v>
      </c>
      <c r="H35" s="74">
        <f>SUM(H33:H34)</f>
        <v>3139.26</v>
      </c>
      <c r="J35" s="142"/>
    </row>
    <row r="36" spans="1:10" ht="15.75" thickBot="1">
      <c r="A36" s="21">
        <v>7</v>
      </c>
      <c r="B36" s="22"/>
      <c r="C36" s="93"/>
      <c r="D36" s="23" t="s">
        <v>5</v>
      </c>
      <c r="E36" s="77"/>
      <c r="F36" s="62"/>
      <c r="G36" s="63"/>
      <c r="H36" s="64"/>
      <c r="J36" s="142"/>
    </row>
    <row r="37" spans="1:10" ht="30">
      <c r="A37" s="75" t="s">
        <v>52</v>
      </c>
      <c r="B37" s="68">
        <v>42756</v>
      </c>
      <c r="C37" s="90" t="s">
        <v>31</v>
      </c>
      <c r="D37" s="61" t="s">
        <v>42</v>
      </c>
      <c r="E37" s="78" t="s">
        <v>4</v>
      </c>
      <c r="F37" s="70">
        <v>37.799999999999997</v>
      </c>
      <c r="G37" s="46">
        <f>ROUND((J37*(1+$H$6))*(1+$J$4),2)</f>
        <v>158.84</v>
      </c>
      <c r="H37" s="71">
        <f t="shared" ref="H37:H41" si="8">ROUND((G37*F37),2)</f>
        <v>6004.15</v>
      </c>
      <c r="J37" s="134">
        <v>123.43</v>
      </c>
    </row>
    <row r="38" spans="1:10" ht="30">
      <c r="A38" s="75" t="s">
        <v>53</v>
      </c>
      <c r="B38" s="68">
        <v>42763</v>
      </c>
      <c r="C38" s="90" t="s">
        <v>31</v>
      </c>
      <c r="D38" s="61" t="s">
        <v>43</v>
      </c>
      <c r="E38" s="69" t="s">
        <v>4</v>
      </c>
      <c r="F38" s="70">
        <v>214</v>
      </c>
      <c r="G38" s="46">
        <f>ROUND((J38*(1+$H$6))*(1+$J$4),2)</f>
        <v>324.52999999999997</v>
      </c>
      <c r="H38" s="71">
        <f t="shared" si="8"/>
        <v>69449.42</v>
      </c>
      <c r="J38" s="134">
        <v>252.18</v>
      </c>
    </row>
    <row r="39" spans="1:10">
      <c r="A39" s="75" t="s">
        <v>54</v>
      </c>
      <c r="B39" s="68">
        <v>41175</v>
      </c>
      <c r="C39" s="90" t="s">
        <v>31</v>
      </c>
      <c r="D39" s="61" t="s">
        <v>44</v>
      </c>
      <c r="E39" s="78" t="s">
        <v>4</v>
      </c>
      <c r="F39" s="70">
        <v>214</v>
      </c>
      <c r="G39" s="46">
        <f t="shared" ref="G39:G42" si="9">ROUND((J39*(1+$H$6))*(1+$J$4),2)</f>
        <v>27.72</v>
      </c>
      <c r="H39" s="71">
        <f t="shared" si="8"/>
        <v>5932.08</v>
      </c>
      <c r="J39" s="134">
        <v>21.54</v>
      </c>
    </row>
    <row r="40" spans="1:10">
      <c r="A40" s="75" t="s">
        <v>55</v>
      </c>
      <c r="B40" s="90">
        <v>43044</v>
      </c>
      <c r="C40" s="90" t="s">
        <v>31</v>
      </c>
      <c r="D40" t="s">
        <v>272</v>
      </c>
      <c r="E40" s="69" t="s">
        <v>29</v>
      </c>
      <c r="F40" s="70">
        <v>7</v>
      </c>
      <c r="G40" s="46">
        <f t="shared" si="9"/>
        <v>3223.63</v>
      </c>
      <c r="H40" s="71">
        <f t="shared" si="8"/>
        <v>22565.41</v>
      </c>
      <c r="J40" s="134">
        <v>2504.96</v>
      </c>
    </row>
    <row r="41" spans="1:10" ht="30">
      <c r="A41" s="75" t="s">
        <v>56</v>
      </c>
      <c r="B41" s="54">
        <v>101801</v>
      </c>
      <c r="C41" s="90" t="s">
        <v>251</v>
      </c>
      <c r="D41" s="55" t="s">
        <v>263</v>
      </c>
      <c r="E41" s="69" t="s">
        <v>29</v>
      </c>
      <c r="F41" s="70">
        <v>14</v>
      </c>
      <c r="G41" s="46">
        <f t="shared" si="9"/>
        <v>1120.71</v>
      </c>
      <c r="H41" s="53">
        <f t="shared" si="8"/>
        <v>15689.94</v>
      </c>
      <c r="J41" s="134">
        <v>870.86</v>
      </c>
    </row>
    <row r="42" spans="1:10" ht="30">
      <c r="A42" s="75" t="s">
        <v>57</v>
      </c>
      <c r="B42" s="48">
        <v>94288</v>
      </c>
      <c r="C42" s="90" t="s">
        <v>251</v>
      </c>
      <c r="D42" s="79" t="s">
        <v>257</v>
      </c>
      <c r="E42" s="80" t="s">
        <v>4</v>
      </c>
      <c r="F42" s="51">
        <v>560</v>
      </c>
      <c r="G42" s="46">
        <f t="shared" si="9"/>
        <v>53.97</v>
      </c>
      <c r="H42" s="53">
        <f>ROUND((G42*F42),2)</f>
        <v>30223.200000000001</v>
      </c>
      <c r="J42" s="134">
        <v>41.94</v>
      </c>
    </row>
    <row r="43" spans="1:10" ht="15.75" thickBot="1">
      <c r="A43" s="35"/>
      <c r="B43" s="36"/>
      <c r="C43" s="36"/>
      <c r="D43" s="37"/>
      <c r="E43" s="38"/>
      <c r="F43" s="39"/>
      <c r="G43" s="40" t="s">
        <v>49</v>
      </c>
      <c r="H43" s="41">
        <f>SUM(H37:H42)</f>
        <v>149864.20000000001</v>
      </c>
      <c r="J43" s="142"/>
    </row>
    <row r="44" spans="1:10" ht="15.75" thickBot="1">
      <c r="A44" s="109">
        <v>8</v>
      </c>
      <c r="B44" s="93"/>
      <c r="C44" s="93"/>
      <c r="D44" s="108" t="s">
        <v>90</v>
      </c>
      <c r="E44" s="31"/>
      <c r="F44" s="110"/>
      <c r="G44" s="63"/>
      <c r="H44" s="111"/>
      <c r="J44" s="142"/>
    </row>
    <row r="45" spans="1:10" ht="30">
      <c r="A45" s="132" t="s">
        <v>204</v>
      </c>
      <c r="B45" s="65">
        <v>93358</v>
      </c>
      <c r="C45" s="91" t="s">
        <v>251</v>
      </c>
      <c r="D45" s="67" t="s">
        <v>258</v>
      </c>
      <c r="E45" s="76" t="s">
        <v>36</v>
      </c>
      <c r="F45" s="66">
        <v>32.049999999999997</v>
      </c>
      <c r="G45" s="46">
        <f>ROUND((J45*(1+$H$6)),2)</f>
        <v>84</v>
      </c>
      <c r="H45" s="47">
        <f>ROUND((G45*F45),2)</f>
        <v>2692.2</v>
      </c>
      <c r="J45" s="134">
        <v>65.27</v>
      </c>
    </row>
    <row r="46" spans="1:10" ht="30">
      <c r="A46" s="132" t="s">
        <v>208</v>
      </c>
      <c r="B46" s="65">
        <v>73361</v>
      </c>
      <c r="C46" s="91" t="s">
        <v>251</v>
      </c>
      <c r="D46" s="67" t="s">
        <v>259</v>
      </c>
      <c r="E46" s="76" t="s">
        <v>36</v>
      </c>
      <c r="F46" s="66">
        <v>84.35</v>
      </c>
      <c r="G46" s="46">
        <f>ROUND((J46*(1+$H$6)),2)</f>
        <v>483.85</v>
      </c>
      <c r="H46" s="47">
        <f t="shared" ref="H46:H47" si="10">ROUND((G46*F46),2)</f>
        <v>40812.75</v>
      </c>
      <c r="J46" s="145">
        <v>375.98</v>
      </c>
    </row>
    <row r="47" spans="1:10" ht="30">
      <c r="A47" s="132" t="s">
        <v>211</v>
      </c>
      <c r="B47" s="65">
        <v>92269</v>
      </c>
      <c r="C47" s="91" t="s">
        <v>251</v>
      </c>
      <c r="D47" s="67" t="s">
        <v>265</v>
      </c>
      <c r="E47" s="76" t="s">
        <v>30</v>
      </c>
      <c r="F47" s="66">
        <v>200.14</v>
      </c>
      <c r="G47" s="46">
        <f>ROUND((J47*(1+$H$6)),2)</f>
        <v>250.86</v>
      </c>
      <c r="H47" s="47">
        <f t="shared" si="10"/>
        <v>50207.12</v>
      </c>
      <c r="J47" s="145">
        <v>194.93</v>
      </c>
    </row>
    <row r="48" spans="1:10" ht="15.75" thickBot="1">
      <c r="A48" s="24"/>
      <c r="B48" s="25"/>
      <c r="C48" s="92"/>
      <c r="D48" s="26"/>
      <c r="E48" s="72"/>
      <c r="F48" s="73"/>
      <c r="G48" s="27" t="s">
        <v>49</v>
      </c>
      <c r="H48" s="74">
        <f>SUM(H45:H47)</f>
        <v>93712.07</v>
      </c>
      <c r="J48" s="142"/>
    </row>
    <row r="49" spans="1:10" ht="16.5" thickBot="1">
      <c r="A49" s="316" t="s">
        <v>249</v>
      </c>
      <c r="B49" s="317"/>
      <c r="C49" s="317"/>
      <c r="D49" s="317"/>
      <c r="E49" s="317"/>
      <c r="F49" s="317"/>
      <c r="G49" s="318"/>
      <c r="H49" s="81">
        <f>H23+H27+H31+H35+H43+H48</f>
        <v>453610.59</v>
      </c>
      <c r="J49" s="142"/>
    </row>
    <row r="50" spans="1:10" s="28" customFormat="1" ht="16.5" thickBot="1">
      <c r="A50" s="158">
        <v>9</v>
      </c>
      <c r="B50" s="127"/>
      <c r="C50" s="127"/>
      <c r="D50" s="126" t="s">
        <v>276</v>
      </c>
      <c r="E50" s="128"/>
      <c r="F50" s="128"/>
      <c r="G50" s="128"/>
      <c r="H50" s="129"/>
      <c r="J50" s="69"/>
    </row>
    <row r="51" spans="1:10" s="28" customFormat="1" ht="18" customHeight="1">
      <c r="A51" s="133" t="s">
        <v>79</v>
      </c>
      <c r="B51" s="42" t="s">
        <v>273</v>
      </c>
      <c r="C51" s="88" t="s">
        <v>273</v>
      </c>
      <c r="D51" s="43" t="s">
        <v>277</v>
      </c>
      <c r="E51" s="157" t="s">
        <v>9</v>
      </c>
      <c r="F51" s="45">
        <v>1</v>
      </c>
      <c r="G51" s="46">
        <v>11000</v>
      </c>
      <c r="H51" s="47">
        <f>ROUND((G51*F51),2)</f>
        <v>11000</v>
      </c>
      <c r="J51" s="134"/>
    </row>
    <row r="52" spans="1:10" ht="15.75" thickBot="1">
      <c r="A52" s="24"/>
      <c r="B52" s="25"/>
      <c r="C52" s="92"/>
      <c r="D52" s="26"/>
      <c r="E52" s="72"/>
      <c r="F52" s="73"/>
      <c r="G52" s="27" t="s">
        <v>49</v>
      </c>
      <c r="H52" s="74">
        <f>SUM(H51)</f>
        <v>11000</v>
      </c>
      <c r="J52" s="142"/>
    </row>
    <row r="53" spans="1:10" s="28" customFormat="1" ht="16.5" thickBot="1">
      <c r="A53" s="158">
        <v>10</v>
      </c>
      <c r="B53" s="127"/>
      <c r="C53" s="127"/>
      <c r="D53" s="126" t="s">
        <v>276</v>
      </c>
      <c r="E53" s="128"/>
      <c r="F53" s="128"/>
      <c r="G53" s="128"/>
      <c r="H53" s="129"/>
      <c r="J53" s="69"/>
    </row>
    <row r="54" spans="1:10" s="28" customFormat="1" ht="18" customHeight="1">
      <c r="A54" s="133" t="s">
        <v>83</v>
      </c>
      <c r="B54" s="42" t="s">
        <v>273</v>
      </c>
      <c r="C54" s="88" t="s">
        <v>273</v>
      </c>
      <c r="D54" s="43" t="s">
        <v>278</v>
      </c>
      <c r="E54" s="157" t="s">
        <v>9</v>
      </c>
      <c r="F54" s="45">
        <v>1</v>
      </c>
      <c r="G54" s="46">
        <v>2000</v>
      </c>
      <c r="H54" s="47">
        <f>ROUND((G54*F54),2)</f>
        <v>2000</v>
      </c>
      <c r="J54" s="134"/>
    </row>
    <row r="55" spans="1:10" ht="15.75" thickBot="1">
      <c r="A55" s="24"/>
      <c r="B55" s="25"/>
      <c r="C55" s="92"/>
      <c r="D55" s="26"/>
      <c r="E55" s="72"/>
      <c r="F55" s="73"/>
      <c r="G55" s="27" t="s">
        <v>49</v>
      </c>
      <c r="H55" s="74">
        <f>SUM(H54)</f>
        <v>2000</v>
      </c>
      <c r="J55" s="142"/>
    </row>
    <row r="56" spans="1:10" ht="16.5" hidden="1" thickBot="1">
      <c r="A56" s="150"/>
      <c r="B56" s="151"/>
      <c r="C56" s="151"/>
      <c r="D56" s="151"/>
      <c r="E56" s="151"/>
      <c r="F56" s="151"/>
      <c r="G56" s="151"/>
      <c r="H56" s="117"/>
      <c r="J56" s="142"/>
    </row>
    <row r="57" spans="1:10" ht="16.5" hidden="1" thickBot="1">
      <c r="A57" s="113">
        <v>3</v>
      </c>
      <c r="B57" s="114"/>
      <c r="C57" s="114"/>
      <c r="D57" s="126" t="s">
        <v>88</v>
      </c>
      <c r="E57" s="115"/>
      <c r="F57" s="115"/>
      <c r="G57" s="115"/>
      <c r="H57" s="116"/>
      <c r="J57" s="142"/>
    </row>
    <row r="58" spans="1:10" ht="15.75" hidden="1" thickBot="1">
      <c r="A58" s="21" t="s">
        <v>142</v>
      </c>
      <c r="B58" s="22"/>
      <c r="C58" s="22"/>
      <c r="D58" s="23" t="s">
        <v>3</v>
      </c>
      <c r="E58" s="30"/>
      <c r="F58" s="62"/>
      <c r="G58" s="63"/>
      <c r="H58" s="64"/>
      <c r="J58" s="142"/>
    </row>
    <row r="59" spans="1:10" ht="15.75" hidden="1" thickBot="1">
      <c r="A59" s="75" t="s">
        <v>143</v>
      </c>
      <c r="B59" s="65">
        <v>40754</v>
      </c>
      <c r="C59" s="91" t="s">
        <v>31</v>
      </c>
      <c r="D59" s="67" t="s">
        <v>40</v>
      </c>
      <c r="E59" s="33" t="s">
        <v>30</v>
      </c>
      <c r="F59" s="66">
        <v>0</v>
      </c>
      <c r="G59" s="46">
        <f>ROUND((J59*(1+$H$6))*(1+$J$4),2)</f>
        <v>1.29</v>
      </c>
      <c r="H59" s="47">
        <f>ROUND((G59*F59),2)</f>
        <v>0</v>
      </c>
      <c r="J59" s="134">
        <v>1</v>
      </c>
    </row>
    <row r="60" spans="1:10" ht="30.75" hidden="1" thickBot="1">
      <c r="A60" s="132" t="s">
        <v>144</v>
      </c>
      <c r="B60" s="65">
        <v>40663</v>
      </c>
      <c r="C60" s="91" t="s">
        <v>31</v>
      </c>
      <c r="D60" s="67" t="s">
        <v>241</v>
      </c>
      <c r="E60" s="33" t="s">
        <v>4</v>
      </c>
      <c r="F60" s="66">
        <v>0</v>
      </c>
      <c r="G60" s="46">
        <f t="shared" ref="G60:G61" si="11">ROUND((J60*(1+$H$6)),2)</f>
        <v>55.38</v>
      </c>
      <c r="H60" s="47">
        <f>ROUND((G60*F60),2)</f>
        <v>0</v>
      </c>
      <c r="J60" s="134">
        <v>43.03</v>
      </c>
    </row>
    <row r="61" spans="1:10" ht="30.75" hidden="1" thickBot="1">
      <c r="A61" s="132" t="s">
        <v>145</v>
      </c>
      <c r="B61" s="20">
        <v>40884</v>
      </c>
      <c r="C61" s="90" t="s">
        <v>31</v>
      </c>
      <c r="D61" s="61" t="s">
        <v>242</v>
      </c>
      <c r="E61" s="34" t="s">
        <v>30</v>
      </c>
      <c r="F61" s="57">
        <v>0</v>
      </c>
      <c r="G61" s="46">
        <f t="shared" si="11"/>
        <v>87.93</v>
      </c>
      <c r="H61" s="53">
        <f t="shared" ref="H61:H65" si="12">ROUND((G61*F61),2)</f>
        <v>0</v>
      </c>
      <c r="J61" s="134">
        <v>68.33</v>
      </c>
    </row>
    <row r="62" spans="1:10" ht="15.75" hidden="1" thickBot="1">
      <c r="A62" s="35"/>
      <c r="B62" s="36"/>
      <c r="C62" s="36"/>
      <c r="D62" s="37"/>
      <c r="E62" s="38"/>
      <c r="F62" s="39">
        <v>0</v>
      </c>
      <c r="G62" s="40" t="s">
        <v>49</v>
      </c>
      <c r="H62" s="41">
        <f>SUM(H59:H61)</f>
        <v>0</v>
      </c>
      <c r="J62" s="142"/>
    </row>
    <row r="63" spans="1:10" ht="15.75" hidden="1" thickBot="1">
      <c r="A63" s="21" t="s">
        <v>146</v>
      </c>
      <c r="B63" s="22"/>
      <c r="C63" s="22"/>
      <c r="D63" s="23" t="s">
        <v>33</v>
      </c>
      <c r="E63" s="30"/>
      <c r="F63" s="30">
        <v>0</v>
      </c>
      <c r="G63" s="31"/>
      <c r="H63" s="32"/>
      <c r="J63" s="142"/>
    </row>
    <row r="64" spans="1:10" ht="15.75" hidden="1" thickBot="1">
      <c r="A64" s="75" t="s">
        <v>147</v>
      </c>
      <c r="B64" s="68">
        <v>41240</v>
      </c>
      <c r="C64" s="90" t="s">
        <v>31</v>
      </c>
      <c r="D64" s="61" t="s">
        <v>238</v>
      </c>
      <c r="E64" s="34" t="s">
        <v>30</v>
      </c>
      <c r="F64" s="57">
        <v>0</v>
      </c>
      <c r="G64" s="46">
        <f>ROUND((J64*(1+$H$6))*(1+$J$4),2)</f>
        <v>91.24</v>
      </c>
      <c r="H64" s="53">
        <f>ROUND((G64*F64),2)</f>
        <v>0</v>
      </c>
      <c r="J64" s="134">
        <v>70.900000000000006</v>
      </c>
    </row>
    <row r="65" spans="1:10" ht="15.75" hidden="1" thickBot="1">
      <c r="A65" s="75" t="s">
        <v>148</v>
      </c>
      <c r="B65" s="54">
        <v>41246</v>
      </c>
      <c r="C65" s="90" t="s">
        <v>31</v>
      </c>
      <c r="D65" s="61" t="s">
        <v>47</v>
      </c>
      <c r="E65" s="56" t="s">
        <v>4</v>
      </c>
      <c r="F65" s="57">
        <v>0</v>
      </c>
      <c r="G65" s="46">
        <f>ROUND((J65*(1+$H$6))*(1+$J$4),2)</f>
        <v>62.13</v>
      </c>
      <c r="H65" s="53">
        <f t="shared" si="12"/>
        <v>0</v>
      </c>
      <c r="J65" s="134">
        <v>48.28</v>
      </c>
    </row>
    <row r="66" spans="1:10" ht="15.75" hidden="1" thickBot="1">
      <c r="A66" s="24"/>
      <c r="B66" s="25"/>
      <c r="C66" s="25"/>
      <c r="D66" s="26"/>
      <c r="E66" s="72"/>
      <c r="F66" s="73">
        <v>0</v>
      </c>
      <c r="G66" s="27" t="s">
        <v>49</v>
      </c>
      <c r="H66" s="74">
        <f>SUM(H64:H65)</f>
        <v>0</v>
      </c>
      <c r="J66" s="142"/>
    </row>
    <row r="67" spans="1:10" ht="15.75" hidden="1" thickBot="1">
      <c r="A67" s="21" t="s">
        <v>149</v>
      </c>
      <c r="B67" s="22"/>
      <c r="C67" s="22"/>
      <c r="D67" s="108" t="s">
        <v>35</v>
      </c>
      <c r="E67" s="30"/>
      <c r="F67" s="30">
        <v>0</v>
      </c>
      <c r="G67" s="31"/>
      <c r="H67" s="32"/>
      <c r="J67" s="142"/>
    </row>
    <row r="68" spans="1:10" ht="15.75" hidden="1" thickBot="1">
      <c r="A68" s="75" t="s">
        <v>150</v>
      </c>
      <c r="B68" s="54">
        <v>40358</v>
      </c>
      <c r="C68" s="90" t="s">
        <v>31</v>
      </c>
      <c r="D68" s="55" t="s">
        <v>243</v>
      </c>
      <c r="E68" s="34" t="s">
        <v>36</v>
      </c>
      <c r="F68" s="57">
        <v>0</v>
      </c>
      <c r="G68" s="46">
        <f t="shared" ref="G68:G69" si="13">ROUND((J68*(1+$H$6)),2)</f>
        <v>594.79</v>
      </c>
      <c r="H68" s="53">
        <f t="shared" ref="H68:H69" si="14">ROUND((G68*F68),2)</f>
        <v>0</v>
      </c>
      <c r="J68" s="134">
        <v>462.19</v>
      </c>
    </row>
    <row r="69" spans="1:10" ht="15.75" hidden="1" thickBot="1">
      <c r="A69" s="75" t="s">
        <v>151</v>
      </c>
      <c r="B69" s="54">
        <v>40376</v>
      </c>
      <c r="C69" s="90" t="s">
        <v>31</v>
      </c>
      <c r="D69" s="55" t="s">
        <v>244</v>
      </c>
      <c r="E69" s="56" t="s">
        <v>37</v>
      </c>
      <c r="F69" s="57">
        <v>0</v>
      </c>
      <c r="G69" s="46">
        <f t="shared" si="13"/>
        <v>10.15</v>
      </c>
      <c r="H69" s="53">
        <f t="shared" si="14"/>
        <v>0</v>
      </c>
      <c r="J69" s="134">
        <v>7.89</v>
      </c>
    </row>
    <row r="70" spans="1:10" ht="15.75" hidden="1" thickBot="1">
      <c r="A70" s="35"/>
      <c r="B70" s="36"/>
      <c r="C70" s="36"/>
      <c r="D70" s="37"/>
      <c r="E70" s="38"/>
      <c r="F70" s="39">
        <v>0</v>
      </c>
      <c r="G70" s="40" t="s">
        <v>49</v>
      </c>
      <c r="H70" s="41">
        <f>SUM(H68:H69)</f>
        <v>0</v>
      </c>
      <c r="J70" s="142"/>
    </row>
    <row r="71" spans="1:10" ht="15.75" hidden="1" thickBot="1">
      <c r="A71" s="109" t="s">
        <v>152</v>
      </c>
      <c r="B71" s="93"/>
      <c r="C71" s="93"/>
      <c r="D71" s="108" t="s">
        <v>38</v>
      </c>
      <c r="E71" s="31"/>
      <c r="F71" s="110">
        <v>0</v>
      </c>
      <c r="G71" s="63"/>
      <c r="H71" s="111"/>
      <c r="J71" s="142"/>
    </row>
    <row r="72" spans="1:10" ht="15.75" hidden="1" thickBot="1">
      <c r="A72" s="75" t="s">
        <v>153</v>
      </c>
      <c r="B72" s="65">
        <v>40936</v>
      </c>
      <c r="C72" s="91" t="s">
        <v>31</v>
      </c>
      <c r="D72" s="67" t="s">
        <v>41</v>
      </c>
      <c r="E72" s="76" t="s">
        <v>30</v>
      </c>
      <c r="F72" s="66">
        <v>0</v>
      </c>
      <c r="G72" s="46">
        <f>ROUND((J72*(1+$H$6))*(1+$J$4),2)</f>
        <v>578.30999999999995</v>
      </c>
      <c r="H72" s="47">
        <f>ROUND((G72*F72),2)</f>
        <v>0</v>
      </c>
      <c r="J72" s="134">
        <v>449.38</v>
      </c>
    </row>
    <row r="73" spans="1:10" ht="15.75" hidden="1" thickBot="1">
      <c r="A73" s="75" t="s">
        <v>154</v>
      </c>
      <c r="B73" s="65">
        <v>42524</v>
      </c>
      <c r="C73" s="91" t="s">
        <v>31</v>
      </c>
      <c r="D73" s="67" t="s">
        <v>48</v>
      </c>
      <c r="E73" s="76" t="s">
        <v>30</v>
      </c>
      <c r="F73" s="66">
        <v>0</v>
      </c>
      <c r="G73" s="46">
        <f>ROUND((J73*(1+$H$6))*(1+$J$4),2)</f>
        <v>99.89</v>
      </c>
      <c r="H73" s="47">
        <f t="shared" ref="H73" si="15">ROUND((G73*F73),2)</f>
        <v>0</v>
      </c>
      <c r="J73" s="134">
        <v>77.62</v>
      </c>
    </row>
    <row r="74" spans="1:10" ht="15.75" hidden="1" thickBot="1">
      <c r="A74" s="24"/>
      <c r="B74" s="25"/>
      <c r="C74" s="92"/>
      <c r="D74" s="26"/>
      <c r="E74" s="72"/>
      <c r="F74" s="73">
        <v>0</v>
      </c>
      <c r="G74" s="27" t="s">
        <v>49</v>
      </c>
      <c r="H74" s="74">
        <f>SUM(H72:H73)</f>
        <v>0</v>
      </c>
      <c r="J74" s="142"/>
    </row>
    <row r="75" spans="1:10" ht="15.75" hidden="1" thickBot="1">
      <c r="A75" s="21" t="s">
        <v>155</v>
      </c>
      <c r="B75" s="22"/>
      <c r="C75" s="93"/>
      <c r="D75" s="23" t="s">
        <v>5</v>
      </c>
      <c r="E75" s="77"/>
      <c r="F75" s="62">
        <v>0</v>
      </c>
      <c r="G75" s="63"/>
      <c r="H75" s="64"/>
      <c r="J75" s="142"/>
    </row>
    <row r="76" spans="1:10" ht="30.75" hidden="1" thickBot="1">
      <c r="A76" s="75" t="s">
        <v>156</v>
      </c>
      <c r="B76" s="68">
        <v>42756</v>
      </c>
      <c r="C76" s="90" t="s">
        <v>31</v>
      </c>
      <c r="D76" s="61" t="s">
        <v>42</v>
      </c>
      <c r="E76" s="78" t="s">
        <v>4</v>
      </c>
      <c r="F76" s="70">
        <v>0</v>
      </c>
      <c r="G76" s="46">
        <f>ROUND((J76*(1+$H$6))*(1+$J$4),2)</f>
        <v>151.78</v>
      </c>
      <c r="H76" s="71">
        <f t="shared" ref="H76:H80" si="16">ROUND((G76*F76),2)</f>
        <v>0</v>
      </c>
      <c r="J76" s="134">
        <v>117.94</v>
      </c>
    </row>
    <row r="77" spans="1:10" ht="30.75" hidden="1" thickBot="1">
      <c r="A77" s="75" t="s">
        <v>157</v>
      </c>
      <c r="B77" s="68">
        <v>42763</v>
      </c>
      <c r="C77" s="90" t="s">
        <v>31</v>
      </c>
      <c r="D77" s="61" t="s">
        <v>43</v>
      </c>
      <c r="E77" s="69" t="s">
        <v>4</v>
      </c>
      <c r="F77" s="70">
        <v>0</v>
      </c>
      <c r="G77" s="46">
        <f>ROUND((J77*(1+$H$6))*(1+$J$4),2)</f>
        <v>314.52</v>
      </c>
      <c r="H77" s="71">
        <f t="shared" si="16"/>
        <v>0</v>
      </c>
      <c r="J77" s="134">
        <v>244.4</v>
      </c>
    </row>
    <row r="78" spans="1:10" ht="15.75" hidden="1" thickBot="1">
      <c r="A78" s="75" t="s">
        <v>158</v>
      </c>
      <c r="B78" s="68">
        <v>41175</v>
      </c>
      <c r="C78" s="90" t="s">
        <v>31</v>
      </c>
      <c r="D78" s="61" t="s">
        <v>44</v>
      </c>
      <c r="E78" s="78" t="s">
        <v>4</v>
      </c>
      <c r="F78" s="70">
        <v>0</v>
      </c>
      <c r="G78" s="46">
        <f t="shared" ref="G78:G81" si="17">ROUND((J78*(1+$H$6))*(1+$J$4),2)</f>
        <v>25.82</v>
      </c>
      <c r="H78" s="71">
        <f t="shared" si="16"/>
        <v>0</v>
      </c>
      <c r="J78" s="134">
        <v>20.059999999999999</v>
      </c>
    </row>
    <row r="79" spans="1:10" ht="15.75" hidden="1" thickBot="1">
      <c r="A79" s="75" t="s">
        <v>159</v>
      </c>
      <c r="B79" s="68">
        <v>41168</v>
      </c>
      <c r="C79" s="90" t="s">
        <v>31</v>
      </c>
      <c r="D79" s="61" t="s">
        <v>45</v>
      </c>
      <c r="E79" s="69" t="s">
        <v>29</v>
      </c>
      <c r="F79" s="70">
        <v>0</v>
      </c>
      <c r="G79" s="46">
        <f t="shared" si="17"/>
        <v>3138.75</v>
      </c>
      <c r="H79" s="71">
        <f t="shared" si="16"/>
        <v>0</v>
      </c>
      <c r="J79" s="134">
        <v>2439</v>
      </c>
    </row>
    <row r="80" spans="1:10" ht="15.75" hidden="1" thickBot="1">
      <c r="A80" s="75" t="s">
        <v>160</v>
      </c>
      <c r="B80" s="54">
        <v>41241</v>
      </c>
      <c r="C80" s="90" t="s">
        <v>31</v>
      </c>
      <c r="D80" s="55" t="s">
        <v>23</v>
      </c>
      <c r="E80" s="69" t="s">
        <v>29</v>
      </c>
      <c r="F80" s="70">
        <v>0</v>
      </c>
      <c r="G80" s="46">
        <f t="shared" si="17"/>
        <v>1455.34</v>
      </c>
      <c r="H80" s="53">
        <f t="shared" si="16"/>
        <v>0</v>
      </c>
      <c r="J80" s="134">
        <v>1130.8900000000001</v>
      </c>
    </row>
    <row r="81" spans="1:10" ht="15.75" hidden="1" thickBot="1">
      <c r="A81" s="75" t="s">
        <v>161</v>
      </c>
      <c r="B81" s="48">
        <v>41180</v>
      </c>
      <c r="C81" s="90" t="s">
        <v>31</v>
      </c>
      <c r="D81" s="79" t="s">
        <v>46</v>
      </c>
      <c r="E81" s="80" t="s">
        <v>4</v>
      </c>
      <c r="F81" s="51">
        <v>0</v>
      </c>
      <c r="G81" s="46">
        <f t="shared" si="17"/>
        <v>80.03</v>
      </c>
      <c r="H81" s="53">
        <f>ROUND((G81*F81),2)</f>
        <v>0</v>
      </c>
      <c r="J81" s="134">
        <v>62.19</v>
      </c>
    </row>
    <row r="82" spans="1:10" ht="15.75" hidden="1" thickBot="1">
      <c r="A82" s="35"/>
      <c r="B82" s="36"/>
      <c r="C82" s="36"/>
      <c r="D82" s="37"/>
      <c r="E82" s="38"/>
      <c r="F82" s="39">
        <v>0</v>
      </c>
      <c r="G82" s="40" t="s">
        <v>49</v>
      </c>
      <c r="H82" s="41">
        <f>SUM(H76:H81)</f>
        <v>0</v>
      </c>
      <c r="J82" s="142"/>
    </row>
    <row r="83" spans="1:10" ht="15.75" hidden="1" thickBot="1">
      <c r="A83" s="109" t="s">
        <v>162</v>
      </c>
      <c r="B83" s="93"/>
      <c r="C83" s="93"/>
      <c r="D83" s="108" t="s">
        <v>90</v>
      </c>
      <c r="E83" s="31"/>
      <c r="F83" s="110">
        <v>0</v>
      </c>
      <c r="G83" s="63"/>
      <c r="H83" s="111"/>
      <c r="J83" s="142"/>
    </row>
    <row r="84" spans="1:10" ht="15.75" hidden="1" thickBot="1">
      <c r="A84" s="75" t="s">
        <v>163</v>
      </c>
      <c r="B84" s="65">
        <v>40258</v>
      </c>
      <c r="C84" s="91" t="s">
        <v>31</v>
      </c>
      <c r="D84" s="67" t="s">
        <v>245</v>
      </c>
      <c r="E84" s="76" t="s">
        <v>36</v>
      </c>
      <c r="F84" s="66">
        <v>0</v>
      </c>
      <c r="G84" s="46">
        <f>ROUND((J84*(1+$H$6)),2)</f>
        <v>67.7</v>
      </c>
      <c r="H84" s="47">
        <f>ROUND((G84*F84),2)</f>
        <v>0</v>
      </c>
      <c r="J84" s="134">
        <v>52.61</v>
      </c>
    </row>
    <row r="85" spans="1:10" ht="30.75" hidden="1" thickBot="1">
      <c r="A85" s="75" t="s">
        <v>164</v>
      </c>
      <c r="B85" s="65" t="s">
        <v>246</v>
      </c>
      <c r="C85" s="91" t="s">
        <v>34</v>
      </c>
      <c r="D85" s="67" t="s">
        <v>91</v>
      </c>
      <c r="E85" s="76" t="s">
        <v>36</v>
      </c>
      <c r="F85" s="66">
        <v>0</v>
      </c>
      <c r="G85" s="46">
        <f>ROUND((J85*(1+$H$6)),2)</f>
        <v>1098.3699999999999</v>
      </c>
      <c r="H85" s="47">
        <f t="shared" ref="H85" si="18">ROUND((G85*F85),2)</f>
        <v>0</v>
      </c>
      <c r="J85" s="145">
        <v>853.5</v>
      </c>
    </row>
    <row r="86" spans="1:10" ht="15.75" hidden="1" thickBot="1">
      <c r="A86" s="24"/>
      <c r="B86" s="25"/>
      <c r="C86" s="92"/>
      <c r="D86" s="26"/>
      <c r="E86" s="72"/>
      <c r="F86" s="73">
        <v>0</v>
      </c>
      <c r="G86" s="27" t="s">
        <v>49</v>
      </c>
      <c r="H86" s="74">
        <f>SUM(H84:H85)</f>
        <v>0</v>
      </c>
      <c r="J86" s="142"/>
    </row>
    <row r="87" spans="1:10" ht="16.5" hidden="1" thickBot="1">
      <c r="A87" s="316">
        <v>0</v>
      </c>
      <c r="B87" s="317"/>
      <c r="C87" s="317"/>
      <c r="D87" s="317"/>
      <c r="E87" s="317"/>
      <c r="F87" s="317"/>
      <c r="G87" s="318"/>
      <c r="H87" s="81">
        <f>H62+H66+H70+H74+H82+H86</f>
        <v>0</v>
      </c>
      <c r="J87" s="142"/>
    </row>
    <row r="88" spans="1:10" ht="16.5" hidden="1" thickBot="1">
      <c r="A88" s="150"/>
      <c r="B88" s="151"/>
      <c r="C88" s="151"/>
      <c r="D88" s="151"/>
      <c r="E88" s="151"/>
      <c r="F88" s="151">
        <v>0</v>
      </c>
      <c r="G88" s="151"/>
      <c r="H88" s="117"/>
      <c r="J88" s="142"/>
    </row>
    <row r="89" spans="1:10" ht="16.5" hidden="1" thickBot="1">
      <c r="A89" s="113">
        <v>4</v>
      </c>
      <c r="B89" s="114"/>
      <c r="C89" s="114"/>
      <c r="D89" s="126" t="s">
        <v>63</v>
      </c>
      <c r="E89" s="115"/>
      <c r="F89" s="115">
        <v>0</v>
      </c>
      <c r="G89" s="115"/>
      <c r="H89" s="116"/>
      <c r="J89" s="142"/>
    </row>
    <row r="90" spans="1:10" ht="15.75" hidden="1" thickBot="1">
      <c r="A90" s="21" t="s">
        <v>165</v>
      </c>
      <c r="B90" s="22"/>
      <c r="C90" s="22"/>
      <c r="D90" s="23" t="s">
        <v>3</v>
      </c>
      <c r="E90" s="30"/>
      <c r="F90" s="62">
        <v>0</v>
      </c>
      <c r="G90" s="63"/>
      <c r="H90" s="64"/>
      <c r="J90" s="142"/>
    </row>
    <row r="91" spans="1:10" ht="15.75" hidden="1" thickBot="1">
      <c r="A91" s="75" t="s">
        <v>167</v>
      </c>
      <c r="B91" s="65">
        <v>40754</v>
      </c>
      <c r="C91" s="91" t="s">
        <v>31</v>
      </c>
      <c r="D91" s="67" t="s">
        <v>40</v>
      </c>
      <c r="E91" s="33" t="s">
        <v>30</v>
      </c>
      <c r="F91" s="66">
        <v>0</v>
      </c>
      <c r="G91" s="46">
        <f>ROUND((J91*(1+$H$6))*(1+$J$4),2)</f>
        <v>1.29</v>
      </c>
      <c r="H91" s="47">
        <f>ROUND((G91*F91),2)</f>
        <v>0</v>
      </c>
      <c r="J91" s="134">
        <v>1</v>
      </c>
    </row>
    <row r="92" spans="1:10" ht="21.75" hidden="1" customHeight="1">
      <c r="A92" s="75" t="s">
        <v>166</v>
      </c>
      <c r="B92" s="65">
        <v>40663</v>
      </c>
      <c r="C92" s="91" t="s">
        <v>31</v>
      </c>
      <c r="D92" s="67" t="s">
        <v>241</v>
      </c>
      <c r="E92" s="33" t="s">
        <v>4</v>
      </c>
      <c r="F92" s="66">
        <v>0</v>
      </c>
      <c r="G92" s="46">
        <f t="shared" ref="G92:G93" si="19">ROUND((J92*(1+$H$6)),2)</f>
        <v>55.38</v>
      </c>
      <c r="H92" s="47">
        <f>ROUND((G92*F92),2)</f>
        <v>0</v>
      </c>
      <c r="J92" s="134">
        <v>43.03</v>
      </c>
    </row>
    <row r="93" spans="1:10" ht="30.75" hidden="1" thickBot="1">
      <c r="A93" s="75" t="s">
        <v>168</v>
      </c>
      <c r="B93" s="20">
        <v>40884</v>
      </c>
      <c r="C93" s="90" t="s">
        <v>31</v>
      </c>
      <c r="D93" s="61" t="s">
        <v>242</v>
      </c>
      <c r="E93" s="34" t="s">
        <v>30</v>
      </c>
      <c r="F93" s="57">
        <v>0</v>
      </c>
      <c r="G93" s="46">
        <f t="shared" si="19"/>
        <v>87.93</v>
      </c>
      <c r="H93" s="53">
        <f t="shared" ref="H93" si="20">ROUND((G93*F93),2)</f>
        <v>0</v>
      </c>
      <c r="J93" s="134">
        <v>68.33</v>
      </c>
    </row>
    <row r="94" spans="1:10" ht="15.75" hidden="1" thickBot="1">
      <c r="A94" s="35"/>
      <c r="B94" s="36"/>
      <c r="C94" s="36"/>
      <c r="D94" s="37"/>
      <c r="E94" s="38"/>
      <c r="F94" s="39">
        <v>0</v>
      </c>
      <c r="G94" s="40" t="s">
        <v>49</v>
      </c>
      <c r="H94" s="41">
        <f>SUM(H91:H93)</f>
        <v>0</v>
      </c>
      <c r="J94" s="142"/>
    </row>
    <row r="95" spans="1:10" ht="15.75" hidden="1" thickBot="1">
      <c r="A95" s="21" t="s">
        <v>169</v>
      </c>
      <c r="B95" s="22"/>
      <c r="C95" s="22"/>
      <c r="D95" s="108" t="s">
        <v>35</v>
      </c>
      <c r="E95" s="30"/>
      <c r="F95" s="30">
        <v>0</v>
      </c>
      <c r="G95" s="31"/>
      <c r="H95" s="32"/>
      <c r="J95" s="142"/>
    </row>
    <row r="96" spans="1:10" ht="15.75" hidden="1" thickBot="1">
      <c r="A96" s="75" t="s">
        <v>170</v>
      </c>
      <c r="B96" s="54">
        <v>40358</v>
      </c>
      <c r="C96" s="90" t="s">
        <v>31</v>
      </c>
      <c r="D96" s="55" t="s">
        <v>243</v>
      </c>
      <c r="E96" s="34" t="s">
        <v>36</v>
      </c>
      <c r="F96" s="57">
        <v>0</v>
      </c>
      <c r="G96" s="46">
        <f t="shared" ref="G96:G97" si="21">ROUND((J96*(1+$H$6)),2)</f>
        <v>594.79</v>
      </c>
      <c r="H96" s="53">
        <f t="shared" ref="H96:H97" si="22">ROUND((G96*F96),2)</f>
        <v>0</v>
      </c>
      <c r="J96" s="134">
        <v>462.19</v>
      </c>
    </row>
    <row r="97" spans="1:10" ht="15.75" hidden="1" thickBot="1">
      <c r="A97" s="75" t="s">
        <v>171</v>
      </c>
      <c r="B97" s="54">
        <v>40376</v>
      </c>
      <c r="C97" s="90" t="s">
        <v>31</v>
      </c>
      <c r="D97" s="55" t="s">
        <v>244</v>
      </c>
      <c r="E97" s="56" t="s">
        <v>37</v>
      </c>
      <c r="F97" s="57">
        <v>0</v>
      </c>
      <c r="G97" s="46">
        <f t="shared" si="21"/>
        <v>10.15</v>
      </c>
      <c r="H97" s="53">
        <f t="shared" si="22"/>
        <v>0</v>
      </c>
      <c r="J97" s="134">
        <v>7.89</v>
      </c>
    </row>
    <row r="98" spans="1:10" ht="15.75" hidden="1" thickBot="1">
      <c r="A98" s="35"/>
      <c r="B98" s="36"/>
      <c r="C98" s="36"/>
      <c r="D98" s="37"/>
      <c r="E98" s="38"/>
      <c r="F98" s="39">
        <v>0</v>
      </c>
      <c r="G98" s="40" t="s">
        <v>49</v>
      </c>
      <c r="H98" s="41">
        <f>SUM(H96:H97)</f>
        <v>0</v>
      </c>
      <c r="J98" s="142"/>
    </row>
    <row r="99" spans="1:10" ht="15.75" hidden="1" thickBot="1">
      <c r="A99" s="109" t="s">
        <v>172</v>
      </c>
      <c r="B99" s="93"/>
      <c r="C99" s="93"/>
      <c r="D99" s="108" t="s">
        <v>38</v>
      </c>
      <c r="E99" s="31"/>
      <c r="F99" s="110">
        <v>0</v>
      </c>
      <c r="G99" s="63"/>
      <c r="H99" s="111"/>
      <c r="J99" s="142"/>
    </row>
    <row r="100" spans="1:10" ht="15.75" hidden="1" thickBot="1">
      <c r="A100" s="75" t="s">
        <v>173</v>
      </c>
      <c r="B100" s="65">
        <v>40936</v>
      </c>
      <c r="C100" s="91" t="s">
        <v>31</v>
      </c>
      <c r="D100" s="67" t="s">
        <v>41</v>
      </c>
      <c r="E100" s="76" t="s">
        <v>30</v>
      </c>
      <c r="F100" s="66">
        <v>0</v>
      </c>
      <c r="G100" s="46">
        <f>ROUND((J100*(1+$H$6))*(1+$J$4),2)</f>
        <v>578.30999999999995</v>
      </c>
      <c r="H100" s="47">
        <f>ROUND((G100*F100),2)</f>
        <v>0</v>
      </c>
      <c r="J100" s="134">
        <v>449.38</v>
      </c>
    </row>
    <row r="101" spans="1:10" ht="15.75" hidden="1" thickBot="1">
      <c r="A101" s="24"/>
      <c r="B101" s="25"/>
      <c r="C101" s="92"/>
      <c r="D101" s="26"/>
      <c r="E101" s="72"/>
      <c r="F101" s="73">
        <v>0</v>
      </c>
      <c r="G101" s="27" t="s">
        <v>49</v>
      </c>
      <c r="H101" s="74">
        <f>SUM(H100:H100)</f>
        <v>0</v>
      </c>
      <c r="J101" s="142"/>
    </row>
    <row r="102" spans="1:10" ht="15.75" hidden="1" thickBot="1">
      <c r="A102" s="21" t="s">
        <v>174</v>
      </c>
      <c r="B102" s="22"/>
      <c r="C102" s="93"/>
      <c r="D102" s="23" t="s">
        <v>5</v>
      </c>
      <c r="E102" s="77"/>
      <c r="F102" s="62">
        <v>0</v>
      </c>
      <c r="G102" s="63"/>
      <c r="H102" s="64"/>
      <c r="J102" s="142"/>
    </row>
    <row r="103" spans="1:10" ht="30.75" hidden="1" thickBot="1">
      <c r="A103" s="75" t="s">
        <v>175</v>
      </c>
      <c r="B103" s="68">
        <v>42756</v>
      </c>
      <c r="C103" s="90" t="s">
        <v>31</v>
      </c>
      <c r="D103" s="61" t="s">
        <v>42</v>
      </c>
      <c r="E103" s="78" t="s">
        <v>4</v>
      </c>
      <c r="F103" s="70">
        <v>0</v>
      </c>
      <c r="G103" s="46">
        <f>ROUND((J103*(1+$H$6))*(1+$J$4),2)</f>
        <v>151.78</v>
      </c>
      <c r="H103" s="71">
        <f t="shared" ref="H103:H107" si="23">ROUND((G103*F103),2)</f>
        <v>0</v>
      </c>
      <c r="J103" s="134">
        <v>117.94</v>
      </c>
    </row>
    <row r="104" spans="1:10" ht="30.75" hidden="1" thickBot="1">
      <c r="A104" s="75" t="s">
        <v>176</v>
      </c>
      <c r="B104" s="68">
        <v>42763</v>
      </c>
      <c r="C104" s="90" t="s">
        <v>31</v>
      </c>
      <c r="D104" s="61" t="s">
        <v>43</v>
      </c>
      <c r="E104" s="69" t="s">
        <v>4</v>
      </c>
      <c r="F104" s="70">
        <v>0</v>
      </c>
      <c r="G104" s="46">
        <f>ROUND((J104*(1+$H$6))*(1+$J$4),2)</f>
        <v>314.52</v>
      </c>
      <c r="H104" s="71">
        <f t="shared" si="23"/>
        <v>0</v>
      </c>
      <c r="J104" s="134">
        <v>244.4</v>
      </c>
    </row>
    <row r="105" spans="1:10" ht="15.75" hidden="1" thickBot="1">
      <c r="A105" s="75" t="s">
        <v>177</v>
      </c>
      <c r="B105" s="68">
        <v>41175</v>
      </c>
      <c r="C105" s="90" t="s">
        <v>31</v>
      </c>
      <c r="D105" s="61" t="s">
        <v>44</v>
      </c>
      <c r="E105" s="78" t="s">
        <v>4</v>
      </c>
      <c r="F105" s="70">
        <v>0</v>
      </c>
      <c r="G105" s="46">
        <f t="shared" ref="G105:G108" si="24">ROUND((J105*(1+$H$6))*(1+$J$4),2)</f>
        <v>25.82</v>
      </c>
      <c r="H105" s="71">
        <f t="shared" si="23"/>
        <v>0</v>
      </c>
      <c r="J105" s="134">
        <v>20.059999999999999</v>
      </c>
    </row>
    <row r="106" spans="1:10" ht="15.75" hidden="1" thickBot="1">
      <c r="A106" s="75" t="s">
        <v>178</v>
      </c>
      <c r="B106" s="68">
        <v>41168</v>
      </c>
      <c r="C106" s="90" t="s">
        <v>31</v>
      </c>
      <c r="D106" s="61" t="s">
        <v>45</v>
      </c>
      <c r="E106" s="69" t="s">
        <v>29</v>
      </c>
      <c r="F106" s="70">
        <v>0</v>
      </c>
      <c r="G106" s="46">
        <f t="shared" si="24"/>
        <v>3138.75</v>
      </c>
      <c r="H106" s="71">
        <f t="shared" si="23"/>
        <v>0</v>
      </c>
      <c r="J106" s="134">
        <v>2439</v>
      </c>
    </row>
    <row r="107" spans="1:10" ht="15.75" hidden="1" thickBot="1">
      <c r="A107" s="75" t="s">
        <v>179</v>
      </c>
      <c r="B107" s="54">
        <v>41241</v>
      </c>
      <c r="C107" s="90" t="s">
        <v>31</v>
      </c>
      <c r="D107" s="55" t="s">
        <v>23</v>
      </c>
      <c r="E107" s="69" t="s">
        <v>29</v>
      </c>
      <c r="F107" s="70">
        <v>0</v>
      </c>
      <c r="G107" s="46">
        <f t="shared" si="24"/>
        <v>1455.34</v>
      </c>
      <c r="H107" s="53">
        <f t="shared" si="23"/>
        <v>0</v>
      </c>
      <c r="J107" s="134">
        <v>1130.8900000000001</v>
      </c>
    </row>
    <row r="108" spans="1:10" ht="15.75" hidden="1" thickBot="1">
      <c r="A108" s="75" t="s">
        <v>180</v>
      </c>
      <c r="B108" s="48">
        <v>41180</v>
      </c>
      <c r="C108" s="90" t="s">
        <v>31</v>
      </c>
      <c r="D108" s="79" t="s">
        <v>46</v>
      </c>
      <c r="E108" s="80" t="s">
        <v>4</v>
      </c>
      <c r="F108" s="51">
        <v>0</v>
      </c>
      <c r="G108" s="46">
        <f t="shared" si="24"/>
        <v>80.03</v>
      </c>
      <c r="H108" s="53">
        <f>ROUND((G108*F108),2)</f>
        <v>0</v>
      </c>
      <c r="J108" s="134">
        <v>62.19</v>
      </c>
    </row>
    <row r="109" spans="1:10" ht="15.75" hidden="1" thickBot="1">
      <c r="A109" s="35"/>
      <c r="B109" s="36"/>
      <c r="C109" s="36"/>
      <c r="D109" s="37"/>
      <c r="E109" s="38"/>
      <c r="F109" s="39">
        <v>0</v>
      </c>
      <c r="G109" s="40" t="s">
        <v>49</v>
      </c>
      <c r="H109" s="41">
        <f>SUM(H103:H108)</f>
        <v>0</v>
      </c>
      <c r="J109" s="142"/>
    </row>
    <row r="110" spans="1:10" ht="16.5" hidden="1" thickBot="1">
      <c r="A110" s="316">
        <v>0</v>
      </c>
      <c r="B110" s="317"/>
      <c r="C110" s="317"/>
      <c r="D110" s="317"/>
      <c r="E110" s="317"/>
      <c r="F110" s="317"/>
      <c r="G110" s="318"/>
      <c r="H110" s="81">
        <f>H94+H98+H101+H109</f>
        <v>0</v>
      </c>
      <c r="J110" s="144"/>
    </row>
    <row r="111" spans="1:10" ht="15.75" hidden="1" thickBot="1">
      <c r="A111" s="319">
        <v>0</v>
      </c>
      <c r="B111" s="320"/>
      <c r="C111" s="320"/>
      <c r="D111" s="320"/>
      <c r="E111" s="320"/>
      <c r="F111" s="320"/>
      <c r="G111" s="320"/>
      <c r="H111" s="321"/>
    </row>
    <row r="112" spans="1:10" ht="16.5" hidden="1" thickBot="1">
      <c r="A112" s="113">
        <v>5</v>
      </c>
      <c r="B112" s="114"/>
      <c r="C112" s="114"/>
      <c r="D112" s="126" t="s">
        <v>64</v>
      </c>
      <c r="E112" s="115"/>
      <c r="F112" s="115">
        <v>0</v>
      </c>
      <c r="G112" s="115"/>
      <c r="H112" s="116"/>
    </row>
    <row r="113" spans="1:10" ht="15.75" hidden="1" thickBot="1">
      <c r="A113" s="21" t="s">
        <v>181</v>
      </c>
      <c r="B113" s="22"/>
      <c r="C113" s="22"/>
      <c r="D113" s="23" t="s">
        <v>3</v>
      </c>
      <c r="E113" s="30"/>
      <c r="F113" s="62">
        <v>0</v>
      </c>
      <c r="G113" s="63"/>
      <c r="H113" s="64"/>
      <c r="J113" s="142"/>
    </row>
    <row r="114" spans="1:10" ht="15.75" hidden="1" thickBot="1">
      <c r="A114" s="75" t="s">
        <v>182</v>
      </c>
      <c r="B114" s="65">
        <v>40754</v>
      </c>
      <c r="C114" s="91" t="s">
        <v>31</v>
      </c>
      <c r="D114" s="67" t="s">
        <v>40</v>
      </c>
      <c r="E114" s="33" t="s">
        <v>30</v>
      </c>
      <c r="F114" s="66">
        <v>0</v>
      </c>
      <c r="G114" s="46">
        <f>ROUND((J114*(1+$H$6))*(1+$J$4),2)</f>
        <v>1.29</v>
      </c>
      <c r="H114" s="47">
        <f>ROUND((G114*F114),2)</f>
        <v>0</v>
      </c>
      <c r="J114" s="134">
        <v>1</v>
      </c>
    </row>
    <row r="115" spans="1:10" ht="30.75" hidden="1" thickBot="1">
      <c r="A115" s="75" t="s">
        <v>183</v>
      </c>
      <c r="B115" s="65">
        <v>40663</v>
      </c>
      <c r="C115" s="91" t="s">
        <v>31</v>
      </c>
      <c r="D115" s="67" t="s">
        <v>241</v>
      </c>
      <c r="E115" s="33" t="s">
        <v>4</v>
      </c>
      <c r="F115" s="66">
        <v>0</v>
      </c>
      <c r="G115" s="46">
        <f t="shared" ref="G115:G116" si="25">ROUND((J115*(1+$H$6)),2)</f>
        <v>55.38</v>
      </c>
      <c r="H115" s="47">
        <f>ROUND((G115*F115),2)</f>
        <v>0</v>
      </c>
      <c r="J115" s="134">
        <v>43.03</v>
      </c>
    </row>
    <row r="116" spans="1:10" ht="30.75" hidden="1" thickBot="1">
      <c r="A116" s="75" t="s">
        <v>184</v>
      </c>
      <c r="B116" s="20">
        <v>40884</v>
      </c>
      <c r="C116" s="90" t="s">
        <v>31</v>
      </c>
      <c r="D116" s="61" t="s">
        <v>242</v>
      </c>
      <c r="E116" s="34" t="s">
        <v>30</v>
      </c>
      <c r="F116" s="57">
        <v>0</v>
      </c>
      <c r="G116" s="46">
        <f t="shared" si="25"/>
        <v>87.93</v>
      </c>
      <c r="H116" s="53">
        <f t="shared" ref="H116" si="26">ROUND((G116*F116),2)</f>
        <v>0</v>
      </c>
      <c r="J116" s="134">
        <v>68.33</v>
      </c>
    </row>
    <row r="117" spans="1:10" ht="15.75" hidden="1" thickBot="1">
      <c r="A117" s="35"/>
      <c r="B117" s="36"/>
      <c r="C117" s="36"/>
      <c r="D117" s="37"/>
      <c r="E117" s="38"/>
      <c r="F117" s="39"/>
      <c r="G117" s="40" t="s">
        <v>49</v>
      </c>
      <c r="H117" s="41">
        <f>SUM(H114:H116)</f>
        <v>0</v>
      </c>
      <c r="J117" s="142"/>
    </row>
    <row r="118" spans="1:10" ht="15.75" hidden="1" thickBot="1">
      <c r="A118" s="21" t="s">
        <v>185</v>
      </c>
      <c r="B118" s="22"/>
      <c r="C118" s="22"/>
      <c r="D118" s="23" t="s">
        <v>33</v>
      </c>
      <c r="E118" s="30"/>
      <c r="F118" s="30">
        <v>0</v>
      </c>
      <c r="G118" s="31"/>
      <c r="H118" s="32"/>
      <c r="J118" s="142"/>
    </row>
    <row r="119" spans="1:10" ht="15.75" hidden="1" thickBot="1">
      <c r="A119" s="75" t="s">
        <v>186</v>
      </c>
      <c r="B119" s="68">
        <v>41240</v>
      </c>
      <c r="C119" s="90" t="s">
        <v>31</v>
      </c>
      <c r="D119" s="61" t="s">
        <v>238</v>
      </c>
      <c r="E119" s="34" t="s">
        <v>30</v>
      </c>
      <c r="F119" s="57">
        <v>0</v>
      </c>
      <c r="G119" s="46">
        <f>ROUND((J119*(1+$H$6))*(1+$J$4),2)</f>
        <v>91.24</v>
      </c>
      <c r="H119" s="53">
        <f>ROUND((G119*F119),2)</f>
        <v>0</v>
      </c>
      <c r="J119" s="134">
        <v>70.900000000000006</v>
      </c>
    </row>
    <row r="120" spans="1:10" ht="15.75" hidden="1" thickBot="1">
      <c r="A120" s="75" t="s">
        <v>187</v>
      </c>
      <c r="B120" s="54">
        <v>41246</v>
      </c>
      <c r="C120" s="90" t="s">
        <v>31</v>
      </c>
      <c r="D120" s="61" t="s">
        <v>47</v>
      </c>
      <c r="E120" s="56" t="s">
        <v>4</v>
      </c>
      <c r="F120" s="57">
        <v>0</v>
      </c>
      <c r="G120" s="46">
        <f>ROUND((J120*(1+$H$6))*(1+$J$4),2)</f>
        <v>62.13</v>
      </c>
      <c r="H120" s="53">
        <f t="shared" ref="H120" si="27">ROUND((G120*F120),2)</f>
        <v>0</v>
      </c>
      <c r="J120" s="134">
        <v>48.28</v>
      </c>
    </row>
    <row r="121" spans="1:10" ht="15.75" hidden="1" thickBot="1">
      <c r="A121" s="24"/>
      <c r="B121" s="25"/>
      <c r="C121" s="25"/>
      <c r="D121" s="26"/>
      <c r="E121" s="72"/>
      <c r="F121" s="73">
        <v>0</v>
      </c>
      <c r="G121" s="27" t="s">
        <v>49</v>
      </c>
      <c r="H121" s="74">
        <f>SUM(H119:H120)</f>
        <v>0</v>
      </c>
      <c r="J121" s="142"/>
    </row>
    <row r="122" spans="1:10" ht="15.75" hidden="1" thickBot="1">
      <c r="A122" s="21" t="s">
        <v>188</v>
      </c>
      <c r="B122" s="22"/>
      <c r="C122" s="22"/>
      <c r="D122" s="108" t="s">
        <v>35</v>
      </c>
      <c r="E122" s="30"/>
      <c r="F122" s="30">
        <v>0</v>
      </c>
      <c r="G122" s="31"/>
      <c r="H122" s="32"/>
      <c r="J122" s="142"/>
    </row>
    <row r="123" spans="1:10" ht="15.75" hidden="1" thickBot="1">
      <c r="A123" s="75" t="s">
        <v>189</v>
      </c>
      <c r="B123" s="54">
        <v>40358</v>
      </c>
      <c r="C123" s="90" t="s">
        <v>31</v>
      </c>
      <c r="D123" s="55" t="s">
        <v>243</v>
      </c>
      <c r="E123" s="34" t="s">
        <v>36</v>
      </c>
      <c r="F123" s="57">
        <v>0</v>
      </c>
      <c r="G123" s="46">
        <f t="shared" ref="G123:G124" si="28">ROUND((J123*(1+$H$6)),2)</f>
        <v>594.79</v>
      </c>
      <c r="H123" s="53">
        <f t="shared" ref="H123:H124" si="29">ROUND((G123*F123),2)</f>
        <v>0</v>
      </c>
      <c r="J123" s="134">
        <v>462.19</v>
      </c>
    </row>
    <row r="124" spans="1:10" ht="15.75" hidden="1" thickBot="1">
      <c r="A124" s="75" t="s">
        <v>190</v>
      </c>
      <c r="B124" s="54">
        <v>40376</v>
      </c>
      <c r="C124" s="90" t="s">
        <v>31</v>
      </c>
      <c r="D124" s="55" t="s">
        <v>244</v>
      </c>
      <c r="E124" s="56" t="s">
        <v>37</v>
      </c>
      <c r="F124" s="57">
        <v>0</v>
      </c>
      <c r="G124" s="46">
        <f t="shared" si="28"/>
        <v>10.15</v>
      </c>
      <c r="H124" s="53">
        <f t="shared" si="29"/>
        <v>0</v>
      </c>
      <c r="J124" s="134">
        <v>7.89</v>
      </c>
    </row>
    <row r="125" spans="1:10" ht="15.75" hidden="1" thickBot="1">
      <c r="A125" s="35"/>
      <c r="B125" s="36"/>
      <c r="C125" s="36"/>
      <c r="D125" s="37"/>
      <c r="E125" s="38"/>
      <c r="F125" s="39">
        <v>0</v>
      </c>
      <c r="G125" s="40" t="s">
        <v>49</v>
      </c>
      <c r="H125" s="41">
        <f>SUM(H123:H124)</f>
        <v>0</v>
      </c>
      <c r="J125" s="142"/>
    </row>
    <row r="126" spans="1:10" ht="15.75" hidden="1" thickBot="1">
      <c r="A126" s="109" t="s">
        <v>191</v>
      </c>
      <c r="B126" s="93"/>
      <c r="C126" s="93"/>
      <c r="D126" s="108" t="s">
        <v>38</v>
      </c>
      <c r="E126" s="31"/>
      <c r="F126" s="110">
        <v>0</v>
      </c>
      <c r="G126" s="63"/>
      <c r="H126" s="111"/>
      <c r="J126" s="142"/>
    </row>
    <row r="127" spans="1:10" ht="15.75" hidden="1" thickBot="1">
      <c r="A127" s="75" t="s">
        <v>192</v>
      </c>
      <c r="B127" s="65">
        <v>40936</v>
      </c>
      <c r="C127" s="91" t="s">
        <v>31</v>
      </c>
      <c r="D127" s="67" t="s">
        <v>41</v>
      </c>
      <c r="E127" s="76" t="s">
        <v>30</v>
      </c>
      <c r="F127" s="66">
        <v>0</v>
      </c>
      <c r="G127" s="46">
        <f>ROUND((J127*(1+$H$6))*(1+$J$4),2)</f>
        <v>578.30999999999995</v>
      </c>
      <c r="H127" s="47">
        <f>ROUND((G127*F127),2)</f>
        <v>0</v>
      </c>
      <c r="J127" s="134">
        <v>449.38</v>
      </c>
    </row>
    <row r="128" spans="1:10" ht="15.75" hidden="1" thickBot="1">
      <c r="A128" s="75" t="s">
        <v>193</v>
      </c>
      <c r="B128" s="65">
        <v>42524</v>
      </c>
      <c r="C128" s="91" t="s">
        <v>31</v>
      </c>
      <c r="D128" s="67" t="s">
        <v>48</v>
      </c>
      <c r="E128" s="76" t="s">
        <v>30</v>
      </c>
      <c r="F128" s="66">
        <v>0</v>
      </c>
      <c r="G128" s="46">
        <f>ROUND((J128*(1+$H$6))*(1+$J$4),2)</f>
        <v>99.89</v>
      </c>
      <c r="H128" s="47">
        <f t="shared" ref="H128" si="30">ROUND((G128*F128),2)</f>
        <v>0</v>
      </c>
      <c r="J128" s="134">
        <v>77.62</v>
      </c>
    </row>
    <row r="129" spans="1:10" ht="15.75" hidden="1" thickBot="1">
      <c r="A129" s="24"/>
      <c r="B129" s="25"/>
      <c r="C129" s="92"/>
      <c r="D129" s="26"/>
      <c r="E129" s="72"/>
      <c r="F129" s="73">
        <v>0</v>
      </c>
      <c r="G129" s="27" t="s">
        <v>49</v>
      </c>
      <c r="H129" s="74">
        <f>SUM(H127:H128)</f>
        <v>0</v>
      </c>
      <c r="J129" s="142"/>
    </row>
    <row r="130" spans="1:10" ht="15.75" hidden="1" thickBot="1">
      <c r="A130" s="21" t="s">
        <v>194</v>
      </c>
      <c r="B130" s="22"/>
      <c r="C130" s="93"/>
      <c r="D130" s="23" t="s">
        <v>5</v>
      </c>
      <c r="E130" s="77"/>
      <c r="F130" s="62">
        <v>0</v>
      </c>
      <c r="G130" s="63"/>
      <c r="H130" s="64"/>
      <c r="J130" s="142"/>
    </row>
    <row r="131" spans="1:10" ht="30.75" hidden="1" thickBot="1">
      <c r="A131" s="75" t="s">
        <v>195</v>
      </c>
      <c r="B131" s="68">
        <v>42756</v>
      </c>
      <c r="C131" s="90" t="s">
        <v>31</v>
      </c>
      <c r="D131" s="61" t="s">
        <v>42</v>
      </c>
      <c r="E131" s="78" t="s">
        <v>4</v>
      </c>
      <c r="F131" s="70">
        <v>0</v>
      </c>
      <c r="G131" s="46">
        <f>ROUND((J131*(1+$H$6))*(1+$J$4),2)</f>
        <v>151.78</v>
      </c>
      <c r="H131" s="71">
        <f t="shared" ref="H131:H135" si="31">ROUND((G131*F131),2)</f>
        <v>0</v>
      </c>
      <c r="J131" s="134">
        <v>117.94</v>
      </c>
    </row>
    <row r="132" spans="1:10" ht="30.75" hidden="1" thickBot="1">
      <c r="A132" s="75" t="s">
        <v>196</v>
      </c>
      <c r="B132" s="68">
        <v>42763</v>
      </c>
      <c r="C132" s="90" t="s">
        <v>31</v>
      </c>
      <c r="D132" s="61" t="s">
        <v>43</v>
      </c>
      <c r="E132" s="69" t="s">
        <v>4</v>
      </c>
      <c r="F132" s="70">
        <v>0</v>
      </c>
      <c r="G132" s="46">
        <f>ROUND((J132*(1+$H$6))*(1+$J$4),2)</f>
        <v>314.52</v>
      </c>
      <c r="H132" s="71">
        <f t="shared" si="31"/>
        <v>0</v>
      </c>
      <c r="J132" s="134">
        <v>244.4</v>
      </c>
    </row>
    <row r="133" spans="1:10" ht="15.75" hidden="1" thickBot="1">
      <c r="A133" s="75" t="s">
        <v>197</v>
      </c>
      <c r="B133" s="68">
        <v>41175</v>
      </c>
      <c r="C133" s="90" t="s">
        <v>31</v>
      </c>
      <c r="D133" s="61" t="s">
        <v>44</v>
      </c>
      <c r="E133" s="78" t="s">
        <v>4</v>
      </c>
      <c r="F133" s="70">
        <v>0</v>
      </c>
      <c r="G133" s="46">
        <f t="shared" ref="G133:G136" si="32">ROUND((J133*(1+$H$6))*(1+$J$4),2)</f>
        <v>25.82</v>
      </c>
      <c r="H133" s="71">
        <f t="shared" si="31"/>
        <v>0</v>
      </c>
      <c r="J133" s="134">
        <v>20.059999999999999</v>
      </c>
    </row>
    <row r="134" spans="1:10" ht="15.75" hidden="1" thickBot="1">
      <c r="A134" s="75" t="s">
        <v>198</v>
      </c>
      <c r="B134" s="68">
        <v>41168</v>
      </c>
      <c r="C134" s="90" t="s">
        <v>31</v>
      </c>
      <c r="D134" s="61" t="s">
        <v>45</v>
      </c>
      <c r="E134" s="69" t="s">
        <v>29</v>
      </c>
      <c r="F134" s="70">
        <v>0</v>
      </c>
      <c r="G134" s="46">
        <f t="shared" si="32"/>
        <v>3138.75</v>
      </c>
      <c r="H134" s="71">
        <f t="shared" si="31"/>
        <v>0</v>
      </c>
      <c r="J134" s="134">
        <v>2439</v>
      </c>
    </row>
    <row r="135" spans="1:10" ht="15.75" hidden="1" thickBot="1">
      <c r="A135" s="75" t="s">
        <v>199</v>
      </c>
      <c r="B135" s="54">
        <v>41241</v>
      </c>
      <c r="C135" s="90" t="s">
        <v>31</v>
      </c>
      <c r="D135" s="55" t="s">
        <v>23</v>
      </c>
      <c r="E135" s="69" t="s">
        <v>29</v>
      </c>
      <c r="F135" s="70">
        <v>0</v>
      </c>
      <c r="G135" s="46">
        <f t="shared" si="32"/>
        <v>1455.34</v>
      </c>
      <c r="H135" s="53">
        <f t="shared" si="31"/>
        <v>0</v>
      </c>
      <c r="J135" s="134">
        <v>1130.8900000000001</v>
      </c>
    </row>
    <row r="136" spans="1:10" ht="15.75" hidden="1" thickBot="1">
      <c r="A136" s="75" t="s">
        <v>200</v>
      </c>
      <c r="B136" s="48">
        <v>41180</v>
      </c>
      <c r="C136" s="90" t="s">
        <v>31</v>
      </c>
      <c r="D136" s="79" t="s">
        <v>46</v>
      </c>
      <c r="E136" s="80" t="s">
        <v>4</v>
      </c>
      <c r="F136" s="51">
        <v>0</v>
      </c>
      <c r="G136" s="46">
        <f t="shared" si="32"/>
        <v>80.03</v>
      </c>
      <c r="H136" s="53">
        <f>ROUND((G136*F136),2)</f>
        <v>0</v>
      </c>
      <c r="J136" s="134">
        <v>62.19</v>
      </c>
    </row>
    <row r="137" spans="1:10" ht="15.75" hidden="1" thickBot="1">
      <c r="A137" s="35"/>
      <c r="B137" s="36"/>
      <c r="C137" s="36"/>
      <c r="D137" s="37"/>
      <c r="E137" s="38"/>
      <c r="F137" s="39">
        <v>0</v>
      </c>
      <c r="G137" s="40" t="s">
        <v>49</v>
      </c>
      <c r="H137" s="41">
        <f>SUM(H131:H136)</f>
        <v>0</v>
      </c>
      <c r="J137" s="142"/>
    </row>
    <row r="138" spans="1:10" ht="15.75" hidden="1" thickBot="1">
      <c r="A138" s="109" t="s">
        <v>201</v>
      </c>
      <c r="B138" s="93"/>
      <c r="C138" s="93"/>
      <c r="D138" s="108" t="s">
        <v>90</v>
      </c>
      <c r="E138" s="31"/>
      <c r="F138" s="110">
        <v>0</v>
      </c>
      <c r="G138" s="63"/>
      <c r="H138" s="111"/>
      <c r="J138" s="142"/>
    </row>
    <row r="139" spans="1:10" ht="15.75" hidden="1" thickBot="1">
      <c r="A139" s="75" t="s">
        <v>202</v>
      </c>
      <c r="B139" s="65">
        <v>40258</v>
      </c>
      <c r="C139" s="91" t="s">
        <v>31</v>
      </c>
      <c r="D139" s="67" t="s">
        <v>245</v>
      </c>
      <c r="E139" s="76" t="s">
        <v>36</v>
      </c>
      <c r="F139" s="66">
        <v>0</v>
      </c>
      <c r="G139" s="46">
        <f>ROUND((J139*(1+$H$6)),2)</f>
        <v>67.7</v>
      </c>
      <c r="H139" s="47">
        <f>ROUND((G139*F139),2)</f>
        <v>0</v>
      </c>
      <c r="J139" s="134">
        <v>52.61</v>
      </c>
    </row>
    <row r="140" spans="1:10" ht="30.75" hidden="1" thickBot="1">
      <c r="A140" s="75" t="s">
        <v>203</v>
      </c>
      <c r="B140" s="65" t="s">
        <v>246</v>
      </c>
      <c r="C140" s="91" t="s">
        <v>34</v>
      </c>
      <c r="D140" s="67" t="s">
        <v>91</v>
      </c>
      <c r="E140" s="76" t="s">
        <v>36</v>
      </c>
      <c r="F140" s="66">
        <v>0</v>
      </c>
      <c r="G140" s="46">
        <f>ROUND((J140*(1+$H$6)),2)</f>
        <v>1098.3699999999999</v>
      </c>
      <c r="H140" s="47">
        <f t="shared" ref="H140" si="33">ROUND((G140*F140),2)</f>
        <v>0</v>
      </c>
      <c r="J140" s="145">
        <v>853.5</v>
      </c>
    </row>
    <row r="141" spans="1:10" ht="15.75" hidden="1" thickBot="1">
      <c r="A141" s="24"/>
      <c r="B141" s="25"/>
      <c r="C141" s="92"/>
      <c r="D141" s="26"/>
      <c r="E141" s="72"/>
      <c r="F141" s="73">
        <v>0</v>
      </c>
      <c r="G141" s="27" t="s">
        <v>49</v>
      </c>
      <c r="H141" s="74">
        <f>SUM(H139:H140)</f>
        <v>0</v>
      </c>
      <c r="J141" s="142"/>
    </row>
    <row r="142" spans="1:10" ht="16.5" hidden="1" thickBot="1">
      <c r="A142" s="316">
        <v>0</v>
      </c>
      <c r="B142" s="317"/>
      <c r="C142" s="317"/>
      <c r="D142" s="317"/>
      <c r="E142" s="317"/>
      <c r="F142" s="317"/>
      <c r="G142" s="318"/>
      <c r="H142" s="81">
        <f>H117+H121+H125+H129+H137+H141</f>
        <v>0</v>
      </c>
    </row>
    <row r="143" spans="1:10" ht="16.5" hidden="1" thickBot="1">
      <c r="A143" s="150"/>
      <c r="B143" s="151"/>
      <c r="C143" s="151"/>
      <c r="D143" s="151"/>
      <c r="E143" s="151"/>
      <c r="F143" s="151">
        <v>0</v>
      </c>
      <c r="G143" s="151"/>
      <c r="H143" s="117"/>
    </row>
    <row r="144" spans="1:10" ht="16.5" hidden="1" thickBot="1">
      <c r="A144" s="113">
        <v>6</v>
      </c>
      <c r="B144" s="114"/>
      <c r="C144" s="114"/>
      <c r="D144" s="126" t="s">
        <v>65</v>
      </c>
      <c r="E144" s="115"/>
      <c r="F144" s="115">
        <v>0</v>
      </c>
      <c r="G144" s="115"/>
      <c r="H144" s="116"/>
    </row>
    <row r="145" spans="1:10" ht="15.75" hidden="1" thickBot="1">
      <c r="A145" s="21" t="s">
        <v>50</v>
      </c>
      <c r="B145" s="22"/>
      <c r="C145" s="22"/>
      <c r="D145" s="23" t="s">
        <v>3</v>
      </c>
      <c r="E145" s="30"/>
      <c r="F145" s="62"/>
      <c r="G145" s="63"/>
      <c r="H145" s="64"/>
      <c r="J145" s="142"/>
    </row>
    <row r="146" spans="1:10" ht="15.75" hidden="1" thickBot="1">
      <c r="A146" s="75" t="s">
        <v>94</v>
      </c>
      <c r="B146" s="65">
        <v>40754</v>
      </c>
      <c r="C146" s="91" t="s">
        <v>31</v>
      </c>
      <c r="D146" s="67" t="s">
        <v>40</v>
      </c>
      <c r="E146" s="33" t="s">
        <v>30</v>
      </c>
      <c r="F146" s="66">
        <v>0</v>
      </c>
      <c r="G146" s="46">
        <f>ROUND((J146*(1+$H$6))*(1+$J$4),2)</f>
        <v>1.29</v>
      </c>
      <c r="H146" s="47">
        <f>ROUND((G146*F146),2)</f>
        <v>0</v>
      </c>
      <c r="J146" s="134">
        <v>1</v>
      </c>
    </row>
    <row r="147" spans="1:10" ht="30.75" hidden="1" thickBot="1">
      <c r="A147" s="75" t="s">
        <v>95</v>
      </c>
      <c r="B147" s="65">
        <v>40663</v>
      </c>
      <c r="C147" s="91" t="s">
        <v>31</v>
      </c>
      <c r="D147" s="67" t="s">
        <v>241</v>
      </c>
      <c r="E147" s="33" t="s">
        <v>4</v>
      </c>
      <c r="F147" s="66">
        <v>0</v>
      </c>
      <c r="G147" s="46">
        <f t="shared" ref="G147:G148" si="34">ROUND((J147*(1+$H$6)),2)</f>
        <v>55.38</v>
      </c>
      <c r="H147" s="47">
        <f>ROUND((G147*F147),2)</f>
        <v>0</v>
      </c>
      <c r="J147" s="134">
        <v>43.03</v>
      </c>
    </row>
    <row r="148" spans="1:10" ht="30.75" hidden="1" thickBot="1">
      <c r="A148" s="75" t="s">
        <v>96</v>
      </c>
      <c r="B148" s="20">
        <v>40884</v>
      </c>
      <c r="C148" s="90" t="s">
        <v>31</v>
      </c>
      <c r="D148" s="61" t="s">
        <v>242</v>
      </c>
      <c r="E148" s="34" t="s">
        <v>30</v>
      </c>
      <c r="F148" s="57">
        <v>0</v>
      </c>
      <c r="G148" s="46">
        <f t="shared" si="34"/>
        <v>87.93</v>
      </c>
      <c r="H148" s="53">
        <f t="shared" ref="H148" si="35">ROUND((G148*F148),2)</f>
        <v>0</v>
      </c>
      <c r="J148" s="134">
        <v>68.33</v>
      </c>
    </row>
    <row r="149" spans="1:10" ht="15.75" hidden="1" thickBot="1">
      <c r="A149" s="35"/>
      <c r="B149" s="36"/>
      <c r="C149" s="36"/>
      <c r="D149" s="37"/>
      <c r="E149" s="38"/>
      <c r="F149" s="39">
        <v>0</v>
      </c>
      <c r="G149" s="40" t="s">
        <v>49</v>
      </c>
      <c r="H149" s="41">
        <f>SUM(H146:H148)</f>
        <v>0</v>
      </c>
      <c r="J149" s="142"/>
    </row>
    <row r="150" spans="1:10" ht="15.75" hidden="1" thickBot="1">
      <c r="A150" s="21" t="s">
        <v>51</v>
      </c>
      <c r="B150" s="22"/>
      <c r="C150" s="22"/>
      <c r="D150" s="23" t="s">
        <v>33</v>
      </c>
      <c r="E150" s="30"/>
      <c r="F150" s="30">
        <v>0</v>
      </c>
      <c r="G150" s="31"/>
      <c r="H150" s="32"/>
      <c r="J150" s="142"/>
    </row>
    <row r="151" spans="1:10" ht="15.75" hidden="1" thickBot="1">
      <c r="A151" s="75" t="s">
        <v>97</v>
      </c>
      <c r="B151" s="68">
        <v>41240</v>
      </c>
      <c r="C151" s="90" t="s">
        <v>31</v>
      </c>
      <c r="D151" s="61" t="s">
        <v>238</v>
      </c>
      <c r="E151" s="34" t="s">
        <v>30</v>
      </c>
      <c r="F151" s="57">
        <v>0</v>
      </c>
      <c r="G151" s="46">
        <f>ROUND((J151*(1+$H$6))*(1+$J$4),2)</f>
        <v>91.24</v>
      </c>
      <c r="H151" s="53">
        <f>ROUND((G151*F151),2)</f>
        <v>0</v>
      </c>
      <c r="J151" s="134">
        <v>70.900000000000006</v>
      </c>
    </row>
    <row r="152" spans="1:10" ht="15.75" hidden="1" thickBot="1">
      <c r="A152" s="75" t="s">
        <v>98</v>
      </c>
      <c r="B152" s="54">
        <v>41246</v>
      </c>
      <c r="C152" s="90" t="s">
        <v>31</v>
      </c>
      <c r="D152" s="61" t="s">
        <v>47</v>
      </c>
      <c r="E152" s="56" t="s">
        <v>4</v>
      </c>
      <c r="F152" s="57">
        <v>0</v>
      </c>
      <c r="G152" s="46">
        <f>ROUND((J152*(1+$H$6))*(1+$J$4),2)</f>
        <v>62.13</v>
      </c>
      <c r="H152" s="53">
        <f t="shared" ref="H152" si="36">ROUND((G152*F152),2)</f>
        <v>0</v>
      </c>
      <c r="J152" s="134">
        <v>48.28</v>
      </c>
    </row>
    <row r="153" spans="1:10" ht="15.75" hidden="1" thickBot="1">
      <c r="A153" s="24"/>
      <c r="B153" s="25"/>
      <c r="C153" s="25"/>
      <c r="D153" s="26"/>
      <c r="E153" s="72"/>
      <c r="F153" s="73">
        <v>0</v>
      </c>
      <c r="G153" s="27" t="s">
        <v>49</v>
      </c>
      <c r="H153" s="74">
        <f>SUM(H151:H152)</f>
        <v>0</v>
      </c>
      <c r="J153" s="142"/>
    </row>
    <row r="154" spans="1:10" ht="15.75" hidden="1" thickBot="1">
      <c r="A154" s="21" t="s">
        <v>76</v>
      </c>
      <c r="B154" s="22"/>
      <c r="C154" s="22"/>
      <c r="D154" s="108" t="s">
        <v>35</v>
      </c>
      <c r="E154" s="30"/>
      <c r="F154" s="30">
        <v>0</v>
      </c>
      <c r="G154" s="31"/>
      <c r="H154" s="32"/>
      <c r="J154" s="142"/>
    </row>
    <row r="155" spans="1:10" ht="15.75" hidden="1" thickBot="1">
      <c r="A155" s="75" t="s">
        <v>99</v>
      </c>
      <c r="B155" s="54">
        <v>40358</v>
      </c>
      <c r="C155" s="90" t="s">
        <v>31</v>
      </c>
      <c r="D155" s="55" t="s">
        <v>243</v>
      </c>
      <c r="E155" s="34" t="s">
        <v>36</v>
      </c>
      <c r="F155" s="57">
        <v>0</v>
      </c>
      <c r="G155" s="46">
        <f t="shared" ref="G155:G156" si="37">ROUND((J155*(1+$H$6)),2)</f>
        <v>594.79</v>
      </c>
      <c r="H155" s="53">
        <f t="shared" ref="H155:H156" si="38">ROUND((G155*F155),2)</f>
        <v>0</v>
      </c>
      <c r="J155" s="134">
        <v>462.19</v>
      </c>
    </row>
    <row r="156" spans="1:10" ht="15.75" hidden="1" thickBot="1">
      <c r="A156" s="75" t="s">
        <v>100</v>
      </c>
      <c r="B156" s="54">
        <v>40376</v>
      </c>
      <c r="C156" s="90" t="s">
        <v>31</v>
      </c>
      <c r="D156" s="55" t="s">
        <v>244</v>
      </c>
      <c r="E156" s="56" t="s">
        <v>37</v>
      </c>
      <c r="F156" s="57">
        <v>0</v>
      </c>
      <c r="G156" s="46">
        <f t="shared" si="37"/>
        <v>10.15</v>
      </c>
      <c r="H156" s="53">
        <f t="shared" si="38"/>
        <v>0</v>
      </c>
      <c r="J156" s="134">
        <v>7.89</v>
      </c>
    </row>
    <row r="157" spans="1:10" ht="15.75" hidden="1" thickBot="1">
      <c r="A157" s="35"/>
      <c r="B157" s="36"/>
      <c r="C157" s="36"/>
      <c r="D157" s="37"/>
      <c r="E157" s="38"/>
      <c r="F157" s="39">
        <v>0</v>
      </c>
      <c r="G157" s="40" t="s">
        <v>49</v>
      </c>
      <c r="H157" s="41">
        <f>SUM(H155:H156)</f>
        <v>0</v>
      </c>
      <c r="J157" s="142"/>
    </row>
    <row r="158" spans="1:10" ht="15.75" hidden="1" thickBot="1">
      <c r="A158" s="109" t="s">
        <v>77</v>
      </c>
      <c r="B158" s="93"/>
      <c r="C158" s="93"/>
      <c r="D158" s="108" t="s">
        <v>38</v>
      </c>
      <c r="E158" s="31"/>
      <c r="F158" s="110">
        <v>0</v>
      </c>
      <c r="G158" s="63"/>
      <c r="H158" s="111"/>
      <c r="J158" s="142"/>
    </row>
    <row r="159" spans="1:10" ht="15.75" hidden="1" thickBot="1">
      <c r="A159" s="75" t="s">
        <v>101</v>
      </c>
      <c r="B159" s="65">
        <v>40936</v>
      </c>
      <c r="C159" s="91" t="s">
        <v>31</v>
      </c>
      <c r="D159" s="67" t="s">
        <v>41</v>
      </c>
      <c r="E159" s="76" t="s">
        <v>30</v>
      </c>
      <c r="F159" s="66">
        <v>0</v>
      </c>
      <c r="G159" s="46">
        <f>ROUND((J159*(1+$H$6))*(1+$J$4),2)</f>
        <v>578.30999999999995</v>
      </c>
      <c r="H159" s="47">
        <f>ROUND((G159*F159),2)</f>
        <v>0</v>
      </c>
      <c r="J159" s="134">
        <v>449.38</v>
      </c>
    </row>
    <row r="160" spans="1:10" ht="15.75" hidden="1" thickBot="1">
      <c r="A160" s="75" t="s">
        <v>102</v>
      </c>
      <c r="B160" s="65">
        <v>42524</v>
      </c>
      <c r="C160" s="91" t="s">
        <v>31</v>
      </c>
      <c r="D160" s="67" t="s">
        <v>48</v>
      </c>
      <c r="E160" s="76" t="s">
        <v>30</v>
      </c>
      <c r="F160" s="66">
        <v>0</v>
      </c>
      <c r="G160" s="46">
        <f>ROUND((J160*(1+$H$6))*(1+$J$4),2)</f>
        <v>99.89</v>
      </c>
      <c r="H160" s="47">
        <f t="shared" ref="H160" si="39">ROUND((G160*F160),2)</f>
        <v>0</v>
      </c>
      <c r="J160" s="134">
        <v>77.62</v>
      </c>
    </row>
    <row r="161" spans="1:10" ht="15.75" hidden="1" thickBot="1">
      <c r="A161" s="24"/>
      <c r="B161" s="25"/>
      <c r="C161" s="92"/>
      <c r="D161" s="26"/>
      <c r="E161" s="72"/>
      <c r="F161" s="73">
        <v>0</v>
      </c>
      <c r="G161" s="27" t="s">
        <v>49</v>
      </c>
      <c r="H161" s="74">
        <f>SUM(H159:H160)</f>
        <v>0</v>
      </c>
      <c r="J161" s="142"/>
    </row>
    <row r="162" spans="1:10" ht="15.75" hidden="1" thickBot="1">
      <c r="A162" s="21" t="s">
        <v>78</v>
      </c>
      <c r="B162" s="22"/>
      <c r="C162" s="93"/>
      <c r="D162" s="23" t="s">
        <v>5</v>
      </c>
      <c r="E162" s="77"/>
      <c r="F162" s="62">
        <v>0</v>
      </c>
      <c r="G162" s="63"/>
      <c r="H162" s="64"/>
      <c r="J162" s="142"/>
    </row>
    <row r="163" spans="1:10" ht="30.75" hidden="1" thickBot="1">
      <c r="A163" s="75" t="s">
        <v>103</v>
      </c>
      <c r="B163" s="68">
        <v>42756</v>
      </c>
      <c r="C163" s="90" t="s">
        <v>31</v>
      </c>
      <c r="D163" s="61" t="s">
        <v>42</v>
      </c>
      <c r="E163" s="78" t="s">
        <v>4</v>
      </c>
      <c r="F163" s="70">
        <v>0</v>
      </c>
      <c r="G163" s="46">
        <f>ROUND((J163*(1+$H$6))*(1+$J$4),2)</f>
        <v>151.78</v>
      </c>
      <c r="H163" s="71">
        <f t="shared" ref="H163:H167" si="40">ROUND((G163*F163),2)</f>
        <v>0</v>
      </c>
      <c r="J163" s="134">
        <v>117.94</v>
      </c>
    </row>
    <row r="164" spans="1:10" ht="30.75" hidden="1" thickBot="1">
      <c r="A164" s="75" t="s">
        <v>104</v>
      </c>
      <c r="B164" s="68">
        <v>42763</v>
      </c>
      <c r="C164" s="90" t="s">
        <v>31</v>
      </c>
      <c r="D164" s="61" t="s">
        <v>43</v>
      </c>
      <c r="E164" s="69" t="s">
        <v>4</v>
      </c>
      <c r="F164" s="70">
        <v>0</v>
      </c>
      <c r="G164" s="46">
        <f>ROUND((J164*(1+$H$6))*(1+$J$4),2)</f>
        <v>314.52</v>
      </c>
      <c r="H164" s="71">
        <f t="shared" si="40"/>
        <v>0</v>
      </c>
      <c r="J164" s="134">
        <v>244.4</v>
      </c>
    </row>
    <row r="165" spans="1:10" ht="15.75" hidden="1" thickBot="1">
      <c r="A165" s="75" t="s">
        <v>105</v>
      </c>
      <c r="B165" s="68">
        <v>41175</v>
      </c>
      <c r="C165" s="90" t="s">
        <v>31</v>
      </c>
      <c r="D165" s="61" t="s">
        <v>44</v>
      </c>
      <c r="E165" s="78" t="s">
        <v>4</v>
      </c>
      <c r="F165" s="70">
        <v>0</v>
      </c>
      <c r="G165" s="46">
        <f t="shared" ref="G165:G168" si="41">ROUND((J165*(1+$H$6))*(1+$J$4),2)</f>
        <v>25.82</v>
      </c>
      <c r="H165" s="71">
        <f t="shared" si="40"/>
        <v>0</v>
      </c>
      <c r="J165" s="134">
        <v>20.059999999999999</v>
      </c>
    </row>
    <row r="166" spans="1:10" ht="15.75" hidden="1" thickBot="1">
      <c r="A166" s="75" t="s">
        <v>106</v>
      </c>
      <c r="B166" s="68">
        <v>41168</v>
      </c>
      <c r="C166" s="90" t="s">
        <v>31</v>
      </c>
      <c r="D166" s="61" t="s">
        <v>45</v>
      </c>
      <c r="E166" s="69" t="s">
        <v>29</v>
      </c>
      <c r="F166" s="70">
        <v>0</v>
      </c>
      <c r="G166" s="46">
        <f t="shared" si="41"/>
        <v>3138.75</v>
      </c>
      <c r="H166" s="71">
        <f t="shared" si="40"/>
        <v>0</v>
      </c>
      <c r="J166" s="134">
        <v>2439</v>
      </c>
    </row>
    <row r="167" spans="1:10" ht="15.75" hidden="1" thickBot="1">
      <c r="A167" s="75" t="s">
        <v>107</v>
      </c>
      <c r="B167" s="54">
        <v>41241</v>
      </c>
      <c r="C167" s="90" t="s">
        <v>31</v>
      </c>
      <c r="D167" s="55" t="s">
        <v>23</v>
      </c>
      <c r="E167" s="69" t="s">
        <v>29</v>
      </c>
      <c r="F167" s="70">
        <v>0</v>
      </c>
      <c r="G167" s="46">
        <f t="shared" si="41"/>
        <v>1455.34</v>
      </c>
      <c r="H167" s="53">
        <f t="shared" si="40"/>
        <v>0</v>
      </c>
      <c r="J167" s="134">
        <v>1130.8900000000001</v>
      </c>
    </row>
    <row r="168" spans="1:10" ht="15.75" hidden="1" thickBot="1">
      <c r="A168" s="75" t="s">
        <v>108</v>
      </c>
      <c r="B168" s="48">
        <v>41180</v>
      </c>
      <c r="C168" s="90" t="s">
        <v>31</v>
      </c>
      <c r="D168" s="79" t="s">
        <v>46</v>
      </c>
      <c r="E168" s="80" t="s">
        <v>4</v>
      </c>
      <c r="F168" s="51">
        <v>0</v>
      </c>
      <c r="G168" s="46">
        <f t="shared" si="41"/>
        <v>80.03</v>
      </c>
      <c r="H168" s="53">
        <f>ROUND((G168*F168),2)</f>
        <v>0</v>
      </c>
      <c r="J168" s="134">
        <v>62.19</v>
      </c>
    </row>
    <row r="169" spans="1:10" ht="15.75" hidden="1" thickBot="1">
      <c r="A169" s="35"/>
      <c r="B169" s="36"/>
      <c r="C169" s="36"/>
      <c r="D169" s="37"/>
      <c r="E169" s="38"/>
      <c r="F169" s="39">
        <v>0</v>
      </c>
      <c r="G169" s="40" t="s">
        <v>49</v>
      </c>
      <c r="H169" s="41">
        <f>SUM(H163:H168)</f>
        <v>0</v>
      </c>
      <c r="J169" s="142"/>
    </row>
    <row r="170" spans="1:10" ht="16.5" hidden="1" thickBot="1">
      <c r="A170" s="316">
        <v>0</v>
      </c>
      <c r="B170" s="317"/>
      <c r="C170" s="317"/>
      <c r="D170" s="317"/>
      <c r="E170" s="317"/>
      <c r="F170" s="317"/>
      <c r="G170" s="318"/>
      <c r="H170" s="81">
        <f>H149+H153+H157+H161+H169</f>
        <v>0</v>
      </c>
    </row>
    <row r="171" spans="1:10" ht="16.5" hidden="1" thickBot="1">
      <c r="A171" s="150"/>
      <c r="B171" s="151"/>
      <c r="C171" s="151"/>
      <c r="D171" s="151"/>
      <c r="E171" s="151"/>
      <c r="F171" s="151">
        <v>0</v>
      </c>
      <c r="G171" s="151"/>
      <c r="H171" s="117"/>
    </row>
    <row r="172" spans="1:10" ht="16.5" hidden="1" thickBot="1">
      <c r="A172" s="113">
        <v>7</v>
      </c>
      <c r="B172" s="114"/>
      <c r="C172" s="114"/>
      <c r="D172" s="126" t="s">
        <v>66</v>
      </c>
      <c r="E172" s="115"/>
      <c r="F172" s="115">
        <v>0</v>
      </c>
      <c r="G172" s="115"/>
      <c r="H172" s="116"/>
    </row>
    <row r="173" spans="1:10" ht="15.75" hidden="1" thickBot="1">
      <c r="A173" s="21" t="s">
        <v>52</v>
      </c>
      <c r="B173" s="22"/>
      <c r="C173" s="22"/>
      <c r="D173" s="23" t="s">
        <v>3</v>
      </c>
      <c r="E173" s="30"/>
      <c r="F173" s="62">
        <v>0</v>
      </c>
      <c r="G173" s="63"/>
      <c r="H173" s="64"/>
      <c r="J173" s="142"/>
    </row>
    <row r="174" spans="1:10" ht="15.75" hidden="1" thickBot="1">
      <c r="A174" s="75" t="s">
        <v>109</v>
      </c>
      <c r="B174" s="65">
        <v>40754</v>
      </c>
      <c r="C174" s="91" t="s">
        <v>31</v>
      </c>
      <c r="D174" s="67" t="s">
        <v>40</v>
      </c>
      <c r="E174" s="33" t="s">
        <v>30</v>
      </c>
      <c r="F174" s="66">
        <v>0</v>
      </c>
      <c r="G174" s="46">
        <f>ROUND((J174*(1+$H$6))*(1+$J$4),2)</f>
        <v>1.29</v>
      </c>
      <c r="H174" s="47">
        <f>ROUND((G174*F174),2)</f>
        <v>0</v>
      </c>
      <c r="J174" s="134">
        <v>1</v>
      </c>
    </row>
    <row r="175" spans="1:10" ht="30.75" hidden="1" thickBot="1">
      <c r="A175" s="75" t="s">
        <v>110</v>
      </c>
      <c r="B175" s="65">
        <v>40663</v>
      </c>
      <c r="C175" s="91" t="s">
        <v>31</v>
      </c>
      <c r="D175" s="67" t="s">
        <v>241</v>
      </c>
      <c r="E175" s="33" t="s">
        <v>4</v>
      </c>
      <c r="F175" s="66">
        <v>0</v>
      </c>
      <c r="G175" s="46">
        <f t="shared" ref="G175:G176" si="42">ROUND((J175*(1+$H$6)),2)</f>
        <v>55.38</v>
      </c>
      <c r="H175" s="47">
        <f>ROUND((G175*F175),2)</f>
        <v>0</v>
      </c>
      <c r="J175" s="134">
        <v>43.03</v>
      </c>
    </row>
    <row r="176" spans="1:10" ht="30.75" hidden="1" thickBot="1">
      <c r="A176" s="75" t="s">
        <v>111</v>
      </c>
      <c r="B176" s="20">
        <v>40884</v>
      </c>
      <c r="C176" s="90" t="s">
        <v>31</v>
      </c>
      <c r="D176" s="61" t="s">
        <v>242</v>
      </c>
      <c r="E176" s="34" t="s">
        <v>30</v>
      </c>
      <c r="F176" s="57">
        <v>0</v>
      </c>
      <c r="G176" s="46">
        <f t="shared" si="42"/>
        <v>87.93</v>
      </c>
      <c r="H176" s="53">
        <f t="shared" ref="H176" si="43">ROUND((G176*F176),2)</f>
        <v>0</v>
      </c>
      <c r="J176" s="134">
        <v>68.33</v>
      </c>
    </row>
    <row r="177" spans="1:10" ht="15.75" hidden="1" thickBot="1">
      <c r="A177" s="35"/>
      <c r="B177" s="36"/>
      <c r="C177" s="36"/>
      <c r="D177" s="37"/>
      <c r="E177" s="38"/>
      <c r="F177" s="39">
        <v>0</v>
      </c>
      <c r="G177" s="40" t="s">
        <v>49</v>
      </c>
      <c r="H177" s="41">
        <f>SUM(H174:H176)</f>
        <v>0</v>
      </c>
      <c r="J177" s="142"/>
    </row>
    <row r="178" spans="1:10" ht="15.75" hidden="1" thickBot="1">
      <c r="A178" s="21" t="s">
        <v>53</v>
      </c>
      <c r="B178" s="22"/>
      <c r="C178" s="22"/>
      <c r="D178" s="23" t="s">
        <v>33</v>
      </c>
      <c r="E178" s="30"/>
      <c r="F178" s="30">
        <v>0</v>
      </c>
      <c r="G178" s="31"/>
      <c r="H178" s="32"/>
      <c r="J178" s="142"/>
    </row>
    <row r="179" spans="1:10" ht="15.75" hidden="1" thickBot="1">
      <c r="A179" s="75" t="s">
        <v>112</v>
      </c>
      <c r="B179" s="68">
        <v>41240</v>
      </c>
      <c r="C179" s="90" t="s">
        <v>31</v>
      </c>
      <c r="D179" s="61" t="s">
        <v>238</v>
      </c>
      <c r="E179" s="34" t="s">
        <v>30</v>
      </c>
      <c r="F179" s="57">
        <v>0</v>
      </c>
      <c r="G179" s="46">
        <f>ROUND((J179*(1+$H$6))*(1+$J$4),2)</f>
        <v>91.24</v>
      </c>
      <c r="H179" s="53">
        <f>ROUND((G179*F179),2)</f>
        <v>0</v>
      </c>
      <c r="J179" s="134">
        <v>70.900000000000006</v>
      </c>
    </row>
    <row r="180" spans="1:10" ht="15.75" hidden="1" thickBot="1">
      <c r="A180" s="75" t="s">
        <v>113</v>
      </c>
      <c r="B180" s="54">
        <v>41246</v>
      </c>
      <c r="C180" s="90" t="s">
        <v>31</v>
      </c>
      <c r="D180" s="61" t="s">
        <v>47</v>
      </c>
      <c r="E180" s="56" t="s">
        <v>4</v>
      </c>
      <c r="F180" s="57">
        <v>0</v>
      </c>
      <c r="G180" s="46">
        <f>ROUND((J180*(1+$H$6))*(1+$J$4),2)</f>
        <v>62.13</v>
      </c>
      <c r="H180" s="53">
        <f t="shared" ref="H180" si="44">ROUND((G180*F180),2)</f>
        <v>0</v>
      </c>
      <c r="J180" s="134">
        <v>48.28</v>
      </c>
    </row>
    <row r="181" spans="1:10" ht="15.75" hidden="1" thickBot="1">
      <c r="A181" s="24"/>
      <c r="B181" s="25"/>
      <c r="C181" s="25"/>
      <c r="D181" s="26"/>
      <c r="E181" s="72"/>
      <c r="F181" s="73">
        <v>0</v>
      </c>
      <c r="G181" s="27" t="s">
        <v>49</v>
      </c>
      <c r="H181" s="74">
        <f>SUM(H179:H180)</f>
        <v>0</v>
      </c>
      <c r="J181" s="142"/>
    </row>
    <row r="182" spans="1:10" ht="15.75" hidden="1" thickBot="1">
      <c r="A182" s="21" t="s">
        <v>54</v>
      </c>
      <c r="B182" s="22"/>
      <c r="C182" s="22"/>
      <c r="D182" s="108" t="s">
        <v>35</v>
      </c>
      <c r="E182" s="30"/>
      <c r="F182" s="30">
        <v>0</v>
      </c>
      <c r="G182" s="31"/>
      <c r="H182" s="32"/>
      <c r="J182" s="142"/>
    </row>
    <row r="183" spans="1:10" ht="15.75" hidden="1" thickBot="1">
      <c r="A183" s="75" t="s">
        <v>114</v>
      </c>
      <c r="B183" s="54">
        <v>40358</v>
      </c>
      <c r="C183" s="90" t="s">
        <v>31</v>
      </c>
      <c r="D183" s="55" t="s">
        <v>243</v>
      </c>
      <c r="E183" s="34" t="s">
        <v>36</v>
      </c>
      <c r="F183" s="57">
        <v>0</v>
      </c>
      <c r="G183" s="46">
        <f t="shared" ref="G183:G184" si="45">ROUND((J183*(1+$H$6)),2)</f>
        <v>594.79</v>
      </c>
      <c r="H183" s="53">
        <f t="shared" ref="H183:H184" si="46">ROUND((G183*F183),2)</f>
        <v>0</v>
      </c>
      <c r="J183" s="134">
        <v>462.19</v>
      </c>
    </row>
    <row r="184" spans="1:10" ht="15.75" hidden="1" thickBot="1">
      <c r="A184" s="75" t="s">
        <v>115</v>
      </c>
      <c r="B184" s="54">
        <v>40376</v>
      </c>
      <c r="C184" s="90" t="s">
        <v>31</v>
      </c>
      <c r="D184" s="55" t="s">
        <v>244</v>
      </c>
      <c r="E184" s="56" t="s">
        <v>37</v>
      </c>
      <c r="F184" s="57">
        <v>0</v>
      </c>
      <c r="G184" s="46">
        <f t="shared" si="45"/>
        <v>10.15</v>
      </c>
      <c r="H184" s="53">
        <f t="shared" si="46"/>
        <v>0</v>
      </c>
      <c r="J184" s="134">
        <v>7.89</v>
      </c>
    </row>
    <row r="185" spans="1:10" ht="15.75" hidden="1" thickBot="1">
      <c r="A185" s="35"/>
      <c r="B185" s="36"/>
      <c r="C185" s="36"/>
      <c r="D185" s="37"/>
      <c r="E185" s="38"/>
      <c r="F185" s="39">
        <v>0</v>
      </c>
      <c r="G185" s="40" t="s">
        <v>49</v>
      </c>
      <c r="H185" s="41">
        <f>SUM(H183:H184)</f>
        <v>0</v>
      </c>
      <c r="J185" s="142"/>
    </row>
    <row r="186" spans="1:10" ht="15.75" hidden="1" thickBot="1">
      <c r="A186" s="109" t="s">
        <v>55</v>
      </c>
      <c r="B186" s="93"/>
      <c r="C186" s="93"/>
      <c r="D186" s="108" t="s">
        <v>38</v>
      </c>
      <c r="E186" s="31"/>
      <c r="F186" s="110">
        <v>0</v>
      </c>
      <c r="G186" s="63"/>
      <c r="H186" s="111"/>
      <c r="J186" s="142"/>
    </row>
    <row r="187" spans="1:10" ht="15.75" hidden="1" thickBot="1">
      <c r="A187" s="75" t="s">
        <v>116</v>
      </c>
      <c r="B187" s="65">
        <v>40936</v>
      </c>
      <c r="C187" s="91" t="s">
        <v>31</v>
      </c>
      <c r="D187" s="67" t="s">
        <v>41</v>
      </c>
      <c r="E187" s="76" t="s">
        <v>30</v>
      </c>
      <c r="F187" s="66">
        <v>0</v>
      </c>
      <c r="G187" s="46">
        <f>ROUND((J187*(1+$H$6))*(1+$J$4),2)</f>
        <v>578.30999999999995</v>
      </c>
      <c r="H187" s="47">
        <f>ROUND((G187*F187),2)</f>
        <v>0</v>
      </c>
      <c r="J187" s="134">
        <v>449.38</v>
      </c>
    </row>
    <row r="188" spans="1:10" ht="15.75" hidden="1" thickBot="1">
      <c r="A188" s="75" t="s">
        <v>117</v>
      </c>
      <c r="B188" s="65">
        <v>42524</v>
      </c>
      <c r="C188" s="91" t="s">
        <v>31</v>
      </c>
      <c r="D188" s="67" t="s">
        <v>48</v>
      </c>
      <c r="E188" s="76" t="s">
        <v>30</v>
      </c>
      <c r="F188" s="66">
        <v>0</v>
      </c>
      <c r="G188" s="46">
        <f>ROUND((J188*(1+$H$6))*(1+$J$4),2)</f>
        <v>99.89</v>
      </c>
      <c r="H188" s="47">
        <f t="shared" ref="H188" si="47">ROUND((G188*F188),2)</f>
        <v>0</v>
      </c>
      <c r="J188" s="134">
        <v>77.62</v>
      </c>
    </row>
    <row r="189" spans="1:10" ht="15.75" hidden="1" thickBot="1">
      <c r="A189" s="24"/>
      <c r="B189" s="25"/>
      <c r="C189" s="92"/>
      <c r="D189" s="26"/>
      <c r="E189" s="72"/>
      <c r="F189" s="73">
        <v>0</v>
      </c>
      <c r="G189" s="27" t="s">
        <v>49</v>
      </c>
      <c r="H189" s="74">
        <f>SUM(H187:H188)</f>
        <v>0</v>
      </c>
      <c r="J189" s="142"/>
    </row>
    <row r="190" spans="1:10" ht="15.75" hidden="1" thickBot="1">
      <c r="A190" s="21" t="s">
        <v>56</v>
      </c>
      <c r="B190" s="22"/>
      <c r="C190" s="93"/>
      <c r="D190" s="23" t="s">
        <v>5</v>
      </c>
      <c r="E190" s="77"/>
      <c r="F190" s="62">
        <v>0</v>
      </c>
      <c r="G190" s="63"/>
      <c r="H190" s="64"/>
      <c r="J190" s="142"/>
    </row>
    <row r="191" spans="1:10" ht="30.75" hidden="1" thickBot="1">
      <c r="A191" s="75" t="s">
        <v>118</v>
      </c>
      <c r="B191" s="68">
        <v>42756</v>
      </c>
      <c r="C191" s="90" t="s">
        <v>31</v>
      </c>
      <c r="D191" s="61" t="s">
        <v>42</v>
      </c>
      <c r="E191" s="78" t="s">
        <v>4</v>
      </c>
      <c r="F191" s="70">
        <v>0</v>
      </c>
      <c r="G191" s="46">
        <f>ROUND((J191*(1+$H$6))*(1+$J$4),2)</f>
        <v>151.78</v>
      </c>
      <c r="H191" s="71">
        <f t="shared" ref="H191:H195" si="48">ROUND((G191*F191),2)</f>
        <v>0</v>
      </c>
      <c r="J191" s="134">
        <v>117.94</v>
      </c>
    </row>
    <row r="192" spans="1:10" ht="30.75" hidden="1" thickBot="1">
      <c r="A192" s="75" t="s">
        <v>119</v>
      </c>
      <c r="B192" s="68">
        <v>42763</v>
      </c>
      <c r="C192" s="90" t="s">
        <v>31</v>
      </c>
      <c r="D192" s="61" t="s">
        <v>43</v>
      </c>
      <c r="E192" s="69" t="s">
        <v>4</v>
      </c>
      <c r="F192" s="70">
        <v>0</v>
      </c>
      <c r="G192" s="46">
        <f>ROUND((J192*(1+$H$6))*(1+$J$4),2)</f>
        <v>314.52</v>
      </c>
      <c r="H192" s="71">
        <f t="shared" si="48"/>
        <v>0</v>
      </c>
      <c r="J192" s="134">
        <v>244.4</v>
      </c>
    </row>
    <row r="193" spans="1:10" ht="15.75" hidden="1" thickBot="1">
      <c r="A193" s="75" t="s">
        <v>120</v>
      </c>
      <c r="B193" s="68">
        <v>41175</v>
      </c>
      <c r="C193" s="90" t="s">
        <v>31</v>
      </c>
      <c r="D193" s="61" t="s">
        <v>44</v>
      </c>
      <c r="E193" s="78" t="s">
        <v>4</v>
      </c>
      <c r="F193" s="70">
        <v>0</v>
      </c>
      <c r="G193" s="46">
        <f t="shared" ref="G193:G196" si="49">ROUND((J193*(1+$H$6))*(1+$J$4),2)</f>
        <v>25.82</v>
      </c>
      <c r="H193" s="71">
        <f t="shared" si="48"/>
        <v>0</v>
      </c>
      <c r="J193" s="134">
        <v>20.059999999999999</v>
      </c>
    </row>
    <row r="194" spans="1:10" ht="15.75" hidden="1" thickBot="1">
      <c r="A194" s="75" t="s">
        <v>121</v>
      </c>
      <c r="B194" s="68">
        <v>41168</v>
      </c>
      <c r="C194" s="90" t="s">
        <v>31</v>
      </c>
      <c r="D194" s="61" t="s">
        <v>45</v>
      </c>
      <c r="E194" s="69" t="s">
        <v>29</v>
      </c>
      <c r="F194" s="70">
        <v>0</v>
      </c>
      <c r="G194" s="46">
        <f t="shared" si="49"/>
        <v>3138.75</v>
      </c>
      <c r="H194" s="71">
        <f t="shared" si="48"/>
        <v>0</v>
      </c>
      <c r="J194" s="134">
        <v>2439</v>
      </c>
    </row>
    <row r="195" spans="1:10" ht="15.75" hidden="1" thickBot="1">
      <c r="A195" s="75" t="s">
        <v>122</v>
      </c>
      <c r="B195" s="54">
        <v>41241</v>
      </c>
      <c r="C195" s="90" t="s">
        <v>31</v>
      </c>
      <c r="D195" s="55" t="s">
        <v>23</v>
      </c>
      <c r="E195" s="69" t="s">
        <v>29</v>
      </c>
      <c r="F195" s="70">
        <v>0</v>
      </c>
      <c r="G195" s="46">
        <f t="shared" si="49"/>
        <v>1455.34</v>
      </c>
      <c r="H195" s="53">
        <f t="shared" si="48"/>
        <v>0</v>
      </c>
      <c r="J195" s="134">
        <v>1130.8900000000001</v>
      </c>
    </row>
    <row r="196" spans="1:10" ht="15.75" hidden="1" thickBot="1">
      <c r="A196" s="75" t="s">
        <v>123</v>
      </c>
      <c r="B196" s="48">
        <v>41180</v>
      </c>
      <c r="C196" s="90" t="s">
        <v>31</v>
      </c>
      <c r="D196" s="79" t="s">
        <v>46</v>
      </c>
      <c r="E196" s="80" t="s">
        <v>4</v>
      </c>
      <c r="F196" s="51">
        <v>0</v>
      </c>
      <c r="G196" s="46">
        <f t="shared" si="49"/>
        <v>80.03</v>
      </c>
      <c r="H196" s="53">
        <f>ROUND((G196*F196),2)</f>
        <v>0</v>
      </c>
      <c r="J196" s="134">
        <v>62.19</v>
      </c>
    </row>
    <row r="197" spans="1:10" ht="15.75" hidden="1" thickBot="1">
      <c r="A197" s="35"/>
      <c r="B197" s="36"/>
      <c r="C197" s="36"/>
      <c r="D197" s="37"/>
      <c r="E197" s="38"/>
      <c r="F197" s="39">
        <v>0</v>
      </c>
      <c r="G197" s="40" t="s">
        <v>49</v>
      </c>
      <c r="H197" s="41">
        <f>SUM(H191:H196)</f>
        <v>0</v>
      </c>
      <c r="J197" s="142"/>
    </row>
    <row r="198" spans="1:10" ht="15.75" hidden="1" thickBot="1">
      <c r="A198" s="109" t="s">
        <v>57</v>
      </c>
      <c r="B198" s="93"/>
      <c r="C198" s="93"/>
      <c r="D198" s="108" t="s">
        <v>90</v>
      </c>
      <c r="E198" s="31"/>
      <c r="F198" s="110">
        <v>0</v>
      </c>
      <c r="G198" s="63"/>
      <c r="H198" s="111"/>
      <c r="J198" s="142"/>
    </row>
    <row r="199" spans="1:10" ht="15.75" hidden="1" thickBot="1">
      <c r="A199" s="75" t="s">
        <v>92</v>
      </c>
      <c r="B199" s="65">
        <v>40258</v>
      </c>
      <c r="C199" s="91" t="s">
        <v>31</v>
      </c>
      <c r="D199" s="67" t="s">
        <v>245</v>
      </c>
      <c r="E199" s="76" t="s">
        <v>36</v>
      </c>
      <c r="F199" s="66">
        <v>0</v>
      </c>
      <c r="G199" s="46">
        <f>ROUND((J199*(1+$H$6)),2)</f>
        <v>67.7</v>
      </c>
      <c r="H199" s="47">
        <f>ROUND((G199*F199),2)</f>
        <v>0</v>
      </c>
      <c r="J199" s="134">
        <v>52.61</v>
      </c>
    </row>
    <row r="200" spans="1:10" ht="30.75" hidden="1" thickBot="1">
      <c r="A200" s="75" t="s">
        <v>93</v>
      </c>
      <c r="B200" s="65" t="s">
        <v>246</v>
      </c>
      <c r="C200" s="91" t="s">
        <v>34</v>
      </c>
      <c r="D200" s="67" t="s">
        <v>91</v>
      </c>
      <c r="E200" s="76" t="s">
        <v>36</v>
      </c>
      <c r="F200" s="66">
        <v>0</v>
      </c>
      <c r="G200" s="46">
        <f>ROUND((J200*(1+$H$6)),2)</f>
        <v>1098.3699999999999</v>
      </c>
      <c r="H200" s="47">
        <f t="shared" ref="H200" si="50">ROUND((G200*F200),2)</f>
        <v>0</v>
      </c>
      <c r="J200" s="145">
        <v>853.5</v>
      </c>
    </row>
    <row r="201" spans="1:10" ht="15.75" hidden="1" thickBot="1">
      <c r="A201" s="24"/>
      <c r="B201" s="25"/>
      <c r="C201" s="92"/>
      <c r="D201" s="26"/>
      <c r="E201" s="72"/>
      <c r="F201" s="73">
        <v>0</v>
      </c>
      <c r="G201" s="27" t="s">
        <v>49</v>
      </c>
      <c r="H201" s="74">
        <f>SUM(H199:H200)</f>
        <v>0</v>
      </c>
      <c r="J201" s="142"/>
    </row>
    <row r="202" spans="1:10" ht="16.5" hidden="1" thickBot="1">
      <c r="A202" s="316">
        <v>0</v>
      </c>
      <c r="B202" s="317"/>
      <c r="C202" s="317"/>
      <c r="D202" s="317"/>
      <c r="E202" s="317"/>
      <c r="F202" s="317"/>
      <c r="G202" s="318"/>
      <c r="H202" s="81">
        <f>H177+H181+H185+H189+H197+H201</f>
        <v>0</v>
      </c>
    </row>
    <row r="203" spans="1:10" ht="16.5" hidden="1" thickBot="1">
      <c r="A203" s="150"/>
      <c r="B203" s="151"/>
      <c r="C203" s="151"/>
      <c r="D203" s="151"/>
      <c r="E203" s="151"/>
      <c r="F203" s="151">
        <v>0</v>
      </c>
      <c r="G203" s="151"/>
      <c r="H203" s="117"/>
    </row>
    <row r="204" spans="1:10" ht="16.5" hidden="1" thickBot="1">
      <c r="A204" s="113">
        <v>8</v>
      </c>
      <c r="B204" s="114"/>
      <c r="C204" s="114"/>
      <c r="D204" s="126" t="s">
        <v>71</v>
      </c>
      <c r="E204" s="115"/>
      <c r="F204" s="115">
        <v>0</v>
      </c>
      <c r="G204" s="115"/>
      <c r="H204" s="116"/>
    </row>
    <row r="205" spans="1:10" ht="15.75" hidden="1" thickBot="1">
      <c r="A205" s="21" t="s">
        <v>204</v>
      </c>
      <c r="B205" s="22"/>
      <c r="C205" s="22"/>
      <c r="D205" s="23" t="s">
        <v>3</v>
      </c>
      <c r="E205" s="30"/>
      <c r="F205" s="62">
        <v>0</v>
      </c>
      <c r="G205" s="63"/>
      <c r="H205" s="64"/>
      <c r="J205" s="142"/>
    </row>
    <row r="206" spans="1:10" ht="15.75" hidden="1" thickBot="1">
      <c r="A206" s="75" t="s">
        <v>205</v>
      </c>
      <c r="B206" s="65">
        <v>40754</v>
      </c>
      <c r="C206" s="91" t="s">
        <v>31</v>
      </c>
      <c r="D206" s="67" t="s">
        <v>40</v>
      </c>
      <c r="E206" s="33" t="s">
        <v>30</v>
      </c>
      <c r="F206" s="66">
        <v>0</v>
      </c>
      <c r="G206" s="46">
        <f>ROUND((J206*(1+$H$6))*(1+$J$4),2)</f>
        <v>1.29</v>
      </c>
      <c r="H206" s="47">
        <f>ROUND((G206*F206),2)</f>
        <v>0</v>
      </c>
      <c r="J206" s="134">
        <v>1</v>
      </c>
    </row>
    <row r="207" spans="1:10" ht="30.75" hidden="1" thickBot="1">
      <c r="A207" s="75" t="s">
        <v>206</v>
      </c>
      <c r="B207" s="65">
        <v>40663</v>
      </c>
      <c r="C207" s="91" t="s">
        <v>31</v>
      </c>
      <c r="D207" s="67" t="s">
        <v>241</v>
      </c>
      <c r="E207" s="33" t="s">
        <v>4</v>
      </c>
      <c r="F207" s="66">
        <v>0</v>
      </c>
      <c r="G207" s="46">
        <f t="shared" ref="G207:G208" si="51">ROUND((J207*(1+$H$6)),2)</f>
        <v>55.38</v>
      </c>
      <c r="H207" s="47">
        <f>ROUND((G207*F207),2)</f>
        <v>0</v>
      </c>
      <c r="J207" s="134">
        <v>43.03</v>
      </c>
    </row>
    <row r="208" spans="1:10" ht="30.75" hidden="1" thickBot="1">
      <c r="A208" s="75" t="s">
        <v>207</v>
      </c>
      <c r="B208" s="20">
        <v>40884</v>
      </c>
      <c r="C208" s="90" t="s">
        <v>31</v>
      </c>
      <c r="D208" s="61" t="s">
        <v>242</v>
      </c>
      <c r="E208" s="34" t="s">
        <v>30</v>
      </c>
      <c r="F208" s="57">
        <v>0</v>
      </c>
      <c r="G208" s="46">
        <f t="shared" si="51"/>
        <v>87.93</v>
      </c>
      <c r="H208" s="53">
        <f t="shared" ref="H208" si="52">ROUND((G208*F208),2)</f>
        <v>0</v>
      </c>
      <c r="J208" s="134">
        <v>68.33</v>
      </c>
    </row>
    <row r="209" spans="1:10" ht="15.75" hidden="1" thickBot="1">
      <c r="A209" s="35"/>
      <c r="B209" s="36"/>
      <c r="C209" s="36"/>
      <c r="D209" s="37"/>
      <c r="E209" s="38"/>
      <c r="F209" s="39">
        <v>0</v>
      </c>
      <c r="G209" s="40" t="s">
        <v>49</v>
      </c>
      <c r="H209" s="41">
        <f>SUM(H206:H208)</f>
        <v>0</v>
      </c>
      <c r="J209" s="142"/>
    </row>
    <row r="210" spans="1:10" ht="15.75" hidden="1" thickBot="1">
      <c r="A210" s="21" t="s">
        <v>208</v>
      </c>
      <c r="B210" s="22"/>
      <c r="C210" s="22"/>
      <c r="D210" s="23" t="s">
        <v>33</v>
      </c>
      <c r="E210" s="30"/>
      <c r="F210" s="30">
        <v>0</v>
      </c>
      <c r="G210" s="31"/>
      <c r="H210" s="32"/>
      <c r="J210" s="142"/>
    </row>
    <row r="211" spans="1:10" ht="15.75" hidden="1" thickBot="1">
      <c r="A211" s="75" t="s">
        <v>209</v>
      </c>
      <c r="B211" s="68">
        <v>41240</v>
      </c>
      <c r="C211" s="90" t="s">
        <v>31</v>
      </c>
      <c r="D211" s="61" t="s">
        <v>238</v>
      </c>
      <c r="E211" s="34" t="s">
        <v>30</v>
      </c>
      <c r="F211" s="57">
        <v>0</v>
      </c>
      <c r="G211" s="46">
        <f>ROUND((J211*(1+$H$6))*(1+$J$4),2)</f>
        <v>91.24</v>
      </c>
      <c r="H211" s="53">
        <f>ROUND((G211*F211),2)</f>
        <v>0</v>
      </c>
      <c r="J211" s="134">
        <v>70.900000000000006</v>
      </c>
    </row>
    <row r="212" spans="1:10" ht="15.75" hidden="1" thickBot="1">
      <c r="A212" s="75" t="s">
        <v>210</v>
      </c>
      <c r="B212" s="54">
        <v>41246</v>
      </c>
      <c r="C212" s="90" t="s">
        <v>31</v>
      </c>
      <c r="D212" s="61" t="s">
        <v>47</v>
      </c>
      <c r="E212" s="56" t="s">
        <v>4</v>
      </c>
      <c r="F212" s="57">
        <v>0</v>
      </c>
      <c r="G212" s="46">
        <f>ROUND((J212*(1+$H$6))*(1+$J$4),2)</f>
        <v>62.13</v>
      </c>
      <c r="H212" s="53">
        <f t="shared" ref="H212" si="53">ROUND((G212*F212),2)</f>
        <v>0</v>
      </c>
      <c r="J212" s="134">
        <v>48.28</v>
      </c>
    </row>
    <row r="213" spans="1:10" ht="15.75" hidden="1" thickBot="1">
      <c r="A213" s="24"/>
      <c r="B213" s="25"/>
      <c r="C213" s="25"/>
      <c r="D213" s="26"/>
      <c r="E213" s="72"/>
      <c r="F213" s="73">
        <v>0</v>
      </c>
      <c r="G213" s="27" t="s">
        <v>49</v>
      </c>
      <c r="H213" s="74">
        <f>SUM(H211:H212)</f>
        <v>0</v>
      </c>
      <c r="J213" s="142"/>
    </row>
    <row r="214" spans="1:10" ht="15.75" hidden="1" thickBot="1">
      <c r="A214" s="21" t="s">
        <v>211</v>
      </c>
      <c r="B214" s="22"/>
      <c r="C214" s="22"/>
      <c r="D214" s="108" t="s">
        <v>35</v>
      </c>
      <c r="E214" s="30"/>
      <c r="F214" s="30">
        <v>0</v>
      </c>
      <c r="G214" s="31"/>
      <c r="H214" s="32"/>
      <c r="J214" s="142"/>
    </row>
    <row r="215" spans="1:10" ht="15.75" hidden="1" thickBot="1">
      <c r="A215" s="75" t="s">
        <v>212</v>
      </c>
      <c r="B215" s="54">
        <v>40358</v>
      </c>
      <c r="C215" s="90" t="s">
        <v>31</v>
      </c>
      <c r="D215" s="55" t="s">
        <v>243</v>
      </c>
      <c r="E215" s="34" t="s">
        <v>36</v>
      </c>
      <c r="F215" s="57">
        <v>0</v>
      </c>
      <c r="G215" s="46">
        <f t="shared" ref="G215:G216" si="54">ROUND((J215*(1+$H$6)),2)</f>
        <v>594.79</v>
      </c>
      <c r="H215" s="53">
        <f t="shared" ref="H215:H216" si="55">ROUND((G215*F215),2)</f>
        <v>0</v>
      </c>
      <c r="J215" s="134">
        <v>462.19</v>
      </c>
    </row>
    <row r="216" spans="1:10" ht="15.75" hidden="1" thickBot="1">
      <c r="A216" s="75" t="s">
        <v>213</v>
      </c>
      <c r="B216" s="54">
        <v>40376</v>
      </c>
      <c r="C216" s="90" t="s">
        <v>31</v>
      </c>
      <c r="D216" s="55" t="s">
        <v>244</v>
      </c>
      <c r="E216" s="56" t="s">
        <v>37</v>
      </c>
      <c r="F216" s="57">
        <v>0</v>
      </c>
      <c r="G216" s="46">
        <f t="shared" si="54"/>
        <v>10.15</v>
      </c>
      <c r="H216" s="53">
        <f t="shared" si="55"/>
        <v>0</v>
      </c>
      <c r="J216" s="134">
        <v>7.89</v>
      </c>
    </row>
    <row r="217" spans="1:10" ht="15.75" hidden="1" thickBot="1">
      <c r="A217" s="35"/>
      <c r="B217" s="36"/>
      <c r="C217" s="36"/>
      <c r="D217" s="37"/>
      <c r="E217" s="38"/>
      <c r="F217" s="39">
        <v>0</v>
      </c>
      <c r="G217" s="40" t="s">
        <v>49</v>
      </c>
      <c r="H217" s="41">
        <f>SUM(H215:H216)</f>
        <v>0</v>
      </c>
      <c r="J217" s="142"/>
    </row>
    <row r="218" spans="1:10" ht="15.75" hidden="1" thickBot="1">
      <c r="A218" s="109" t="s">
        <v>214</v>
      </c>
      <c r="B218" s="93"/>
      <c r="C218" s="93"/>
      <c r="D218" s="108" t="s">
        <v>38</v>
      </c>
      <c r="E218" s="31"/>
      <c r="F218" s="110">
        <v>0</v>
      </c>
      <c r="G218" s="63"/>
      <c r="H218" s="111"/>
      <c r="J218" s="142"/>
    </row>
    <row r="219" spans="1:10" ht="15.75" hidden="1" thickBot="1">
      <c r="A219" s="75" t="s">
        <v>215</v>
      </c>
      <c r="B219" s="65">
        <v>40936</v>
      </c>
      <c r="C219" s="91" t="s">
        <v>31</v>
      </c>
      <c r="D219" s="67" t="s">
        <v>41</v>
      </c>
      <c r="E219" s="76" t="s">
        <v>30</v>
      </c>
      <c r="F219" s="66">
        <v>0</v>
      </c>
      <c r="G219" s="46">
        <f>ROUND((J219*(1+$H$6))*(1+$J$4),2)</f>
        <v>578.30999999999995</v>
      </c>
      <c r="H219" s="47">
        <f>ROUND((G219*F219),2)</f>
        <v>0</v>
      </c>
      <c r="J219" s="134">
        <v>449.38</v>
      </c>
    </row>
    <row r="220" spans="1:10" ht="15.75" hidden="1" thickBot="1">
      <c r="A220" s="24"/>
      <c r="B220" s="25"/>
      <c r="C220" s="92"/>
      <c r="D220" s="26"/>
      <c r="E220" s="72"/>
      <c r="F220" s="73">
        <v>0</v>
      </c>
      <c r="G220" s="27" t="s">
        <v>49</v>
      </c>
      <c r="H220" s="74">
        <f>SUM(H219:H219)</f>
        <v>0</v>
      </c>
      <c r="J220" s="142"/>
    </row>
    <row r="221" spans="1:10" ht="15.75" hidden="1" thickBot="1">
      <c r="A221" s="21" t="s">
        <v>216</v>
      </c>
      <c r="B221" s="22"/>
      <c r="C221" s="93"/>
      <c r="D221" s="23" t="s">
        <v>5</v>
      </c>
      <c r="E221" s="77"/>
      <c r="F221" s="62">
        <v>0</v>
      </c>
      <c r="G221" s="63"/>
      <c r="H221" s="64"/>
      <c r="J221" s="142"/>
    </row>
    <row r="222" spans="1:10" ht="30.75" hidden="1" thickBot="1">
      <c r="A222" s="75" t="s">
        <v>217</v>
      </c>
      <c r="B222" s="68">
        <v>42756</v>
      </c>
      <c r="C222" s="90" t="s">
        <v>31</v>
      </c>
      <c r="D222" s="61" t="s">
        <v>42</v>
      </c>
      <c r="E222" s="78" t="s">
        <v>4</v>
      </c>
      <c r="F222" s="70">
        <v>0</v>
      </c>
      <c r="G222" s="46">
        <f>ROUND((J222*(1+$H$6))*(1+$J$4),2)</f>
        <v>151.78</v>
      </c>
      <c r="H222" s="71">
        <f t="shared" ref="H222:H226" si="56">ROUND((G222*F222),2)</f>
        <v>0</v>
      </c>
      <c r="J222" s="134">
        <v>117.94</v>
      </c>
    </row>
    <row r="223" spans="1:10" ht="30.75" hidden="1" thickBot="1">
      <c r="A223" s="75" t="s">
        <v>218</v>
      </c>
      <c r="B223" s="68">
        <v>42763</v>
      </c>
      <c r="C223" s="90" t="s">
        <v>31</v>
      </c>
      <c r="D223" s="61" t="s">
        <v>43</v>
      </c>
      <c r="E223" s="69" t="s">
        <v>4</v>
      </c>
      <c r="F223" s="70">
        <v>0</v>
      </c>
      <c r="G223" s="46">
        <f>ROUND((J223*(1+$H$6))*(1+$J$4),2)</f>
        <v>314.52</v>
      </c>
      <c r="H223" s="71">
        <f t="shared" si="56"/>
        <v>0</v>
      </c>
      <c r="J223" s="134">
        <v>244.4</v>
      </c>
    </row>
    <row r="224" spans="1:10" ht="15.75" hidden="1" thickBot="1">
      <c r="A224" s="75" t="s">
        <v>219</v>
      </c>
      <c r="B224" s="68">
        <v>41175</v>
      </c>
      <c r="C224" s="90" t="s">
        <v>31</v>
      </c>
      <c r="D224" s="61" t="s">
        <v>44</v>
      </c>
      <c r="E224" s="78" t="s">
        <v>4</v>
      </c>
      <c r="F224" s="70">
        <v>0</v>
      </c>
      <c r="G224" s="46">
        <f t="shared" ref="G224:G227" si="57">ROUND((J224*(1+$H$6))*(1+$J$4),2)</f>
        <v>25.82</v>
      </c>
      <c r="H224" s="71">
        <f t="shared" si="56"/>
        <v>0</v>
      </c>
      <c r="J224" s="134">
        <v>20.059999999999999</v>
      </c>
    </row>
    <row r="225" spans="1:10" ht="15.75" hidden="1" thickBot="1">
      <c r="A225" s="75" t="s">
        <v>220</v>
      </c>
      <c r="B225" s="68">
        <v>41168</v>
      </c>
      <c r="C225" s="90" t="s">
        <v>31</v>
      </c>
      <c r="D225" s="61" t="s">
        <v>45</v>
      </c>
      <c r="E225" s="69" t="s">
        <v>29</v>
      </c>
      <c r="F225" s="70">
        <v>0</v>
      </c>
      <c r="G225" s="46">
        <f t="shared" si="57"/>
        <v>3138.75</v>
      </c>
      <c r="H225" s="71">
        <f t="shared" si="56"/>
        <v>0</v>
      </c>
      <c r="J225" s="134">
        <v>2439</v>
      </c>
    </row>
    <row r="226" spans="1:10" ht="15.75" hidden="1" thickBot="1">
      <c r="A226" s="75" t="s">
        <v>221</v>
      </c>
      <c r="B226" s="54">
        <v>41241</v>
      </c>
      <c r="C226" s="90" t="s">
        <v>31</v>
      </c>
      <c r="D226" s="55" t="s">
        <v>23</v>
      </c>
      <c r="E226" s="69" t="s">
        <v>29</v>
      </c>
      <c r="F226" s="70">
        <v>0</v>
      </c>
      <c r="G226" s="46">
        <f t="shared" si="57"/>
        <v>1455.34</v>
      </c>
      <c r="H226" s="53">
        <f t="shared" si="56"/>
        <v>0</v>
      </c>
      <c r="J226" s="134">
        <v>1130.8900000000001</v>
      </c>
    </row>
    <row r="227" spans="1:10" ht="15.75" hidden="1" thickBot="1">
      <c r="A227" s="75" t="s">
        <v>222</v>
      </c>
      <c r="B227" s="48">
        <v>41180</v>
      </c>
      <c r="C227" s="90" t="s">
        <v>31</v>
      </c>
      <c r="D227" s="79" t="s">
        <v>46</v>
      </c>
      <c r="E227" s="80" t="s">
        <v>4</v>
      </c>
      <c r="F227" s="51">
        <v>0</v>
      </c>
      <c r="G227" s="46">
        <f t="shared" si="57"/>
        <v>80.03</v>
      </c>
      <c r="H227" s="53">
        <f>ROUND((G227*F227),2)</f>
        <v>0</v>
      </c>
      <c r="J227" s="134">
        <v>62.19</v>
      </c>
    </row>
    <row r="228" spans="1:10" ht="15.75" hidden="1" thickBot="1">
      <c r="A228" s="35"/>
      <c r="B228" s="36"/>
      <c r="C228" s="36"/>
      <c r="D228" s="37"/>
      <c r="E228" s="38"/>
      <c r="F228" s="39">
        <v>0</v>
      </c>
      <c r="G228" s="40" t="s">
        <v>49</v>
      </c>
      <c r="H228" s="41">
        <f>SUM(H222:H227)</f>
        <v>0</v>
      </c>
      <c r="J228" s="142"/>
    </row>
    <row r="229" spans="1:10" ht="16.5" hidden="1" thickBot="1">
      <c r="A229" s="316">
        <v>0</v>
      </c>
      <c r="B229" s="317"/>
      <c r="C229" s="317"/>
      <c r="D229" s="317"/>
      <c r="E229" s="317"/>
      <c r="F229" s="317"/>
      <c r="G229" s="318"/>
      <c r="H229" s="81">
        <f>H209+H213+H217+H220+H228</f>
        <v>0</v>
      </c>
    </row>
    <row r="230" spans="1:10" ht="16.5" hidden="1" thickBot="1">
      <c r="A230" s="150"/>
      <c r="B230" s="151"/>
      <c r="C230" s="151"/>
      <c r="D230" s="151"/>
      <c r="E230" s="151"/>
      <c r="F230" s="151">
        <v>0</v>
      </c>
      <c r="G230" s="151"/>
      <c r="H230" s="117"/>
    </row>
    <row r="231" spans="1:10" ht="16.5" hidden="1" thickBot="1">
      <c r="A231" s="113">
        <v>9</v>
      </c>
      <c r="B231" s="114"/>
      <c r="C231" s="114"/>
      <c r="D231" s="126" t="s">
        <v>72</v>
      </c>
      <c r="E231" s="115"/>
      <c r="F231" s="115"/>
      <c r="G231" s="115"/>
      <c r="H231" s="116"/>
    </row>
    <row r="232" spans="1:10" ht="15.75" hidden="1" thickBot="1">
      <c r="A232" s="21" t="s">
        <v>79</v>
      </c>
      <c r="B232" s="22"/>
      <c r="C232" s="22"/>
      <c r="D232" s="23" t="s">
        <v>3</v>
      </c>
      <c r="E232" s="30"/>
      <c r="F232" s="62">
        <v>0</v>
      </c>
      <c r="G232" s="63"/>
      <c r="H232" s="64"/>
      <c r="J232" s="142"/>
    </row>
    <row r="233" spans="1:10" ht="15.75" hidden="1" thickBot="1">
      <c r="A233" s="75" t="s">
        <v>124</v>
      </c>
      <c r="B233" s="65">
        <v>40754</v>
      </c>
      <c r="C233" s="91" t="s">
        <v>31</v>
      </c>
      <c r="D233" s="67" t="s">
        <v>40</v>
      </c>
      <c r="E233" s="33" t="s">
        <v>30</v>
      </c>
      <c r="F233" s="66">
        <v>0</v>
      </c>
      <c r="G233" s="46">
        <f>ROUND((J233*(1+$H$6))*(1+$J$4),2)</f>
        <v>1.29</v>
      </c>
      <c r="H233" s="47">
        <f>ROUND((G233*F233),2)</f>
        <v>0</v>
      </c>
      <c r="J233" s="134">
        <v>1</v>
      </c>
    </row>
    <row r="234" spans="1:10" ht="30.75" hidden="1" thickBot="1">
      <c r="A234" s="75" t="s">
        <v>125</v>
      </c>
      <c r="B234" s="65">
        <v>40663</v>
      </c>
      <c r="C234" s="91" t="s">
        <v>31</v>
      </c>
      <c r="D234" s="67" t="s">
        <v>241</v>
      </c>
      <c r="E234" s="33" t="s">
        <v>4</v>
      </c>
      <c r="F234" s="66">
        <v>0</v>
      </c>
      <c r="G234" s="46">
        <f t="shared" ref="G234:G235" si="58">ROUND((J234*(1+$H$6)),2)</f>
        <v>55.38</v>
      </c>
      <c r="H234" s="47">
        <f>ROUND((G234*F234),2)</f>
        <v>0</v>
      </c>
      <c r="J234" s="134">
        <v>43.03</v>
      </c>
    </row>
    <row r="235" spans="1:10" ht="30.75" hidden="1" thickBot="1">
      <c r="A235" s="75" t="s">
        <v>126</v>
      </c>
      <c r="B235" s="20">
        <v>40884</v>
      </c>
      <c r="C235" s="90" t="s">
        <v>31</v>
      </c>
      <c r="D235" s="61" t="s">
        <v>242</v>
      </c>
      <c r="E235" s="34" t="s">
        <v>30</v>
      </c>
      <c r="F235" s="57">
        <v>0</v>
      </c>
      <c r="G235" s="46">
        <f t="shared" si="58"/>
        <v>87.93</v>
      </c>
      <c r="H235" s="53">
        <f t="shared" ref="H235" si="59">ROUND((G235*F235),2)</f>
        <v>0</v>
      </c>
      <c r="J235" s="134">
        <v>68.33</v>
      </c>
    </row>
    <row r="236" spans="1:10" ht="15.75" hidden="1" thickBot="1">
      <c r="A236" s="35"/>
      <c r="B236" s="36"/>
      <c r="C236" s="36"/>
      <c r="D236" s="37"/>
      <c r="E236" s="38"/>
      <c r="F236" s="39">
        <v>0</v>
      </c>
      <c r="G236" s="40" t="s">
        <v>49</v>
      </c>
      <c r="H236" s="41">
        <f>SUM(H233:H235)</f>
        <v>0</v>
      </c>
      <c r="J236" s="142"/>
    </row>
    <row r="237" spans="1:10" ht="15.75" hidden="1" thickBot="1">
      <c r="A237" s="21" t="s">
        <v>80</v>
      </c>
      <c r="B237" s="22"/>
      <c r="C237" s="22"/>
      <c r="D237" s="23" t="s">
        <v>33</v>
      </c>
      <c r="E237" s="30"/>
      <c r="F237" s="30">
        <v>0</v>
      </c>
      <c r="G237" s="31"/>
      <c r="H237" s="32"/>
      <c r="J237" s="142"/>
    </row>
    <row r="238" spans="1:10" ht="15.75" hidden="1" thickBot="1">
      <c r="A238" s="75" t="s">
        <v>127</v>
      </c>
      <c r="B238" s="68">
        <v>41240</v>
      </c>
      <c r="C238" s="90" t="s">
        <v>31</v>
      </c>
      <c r="D238" s="61" t="s">
        <v>238</v>
      </c>
      <c r="E238" s="34" t="s">
        <v>30</v>
      </c>
      <c r="F238" s="57">
        <v>0</v>
      </c>
      <c r="G238" s="46">
        <f>ROUND((J238*(1+$H$6))*(1+$J$4),2)</f>
        <v>91.24</v>
      </c>
      <c r="H238" s="53">
        <f>ROUND((G238*F238),2)</f>
        <v>0</v>
      </c>
      <c r="J238" s="134">
        <v>70.900000000000006</v>
      </c>
    </row>
    <row r="239" spans="1:10" ht="15.75" hidden="1" thickBot="1">
      <c r="A239" s="75" t="s">
        <v>128</v>
      </c>
      <c r="B239" s="54">
        <v>41246</v>
      </c>
      <c r="C239" s="90" t="s">
        <v>31</v>
      </c>
      <c r="D239" s="61" t="s">
        <v>47</v>
      </c>
      <c r="E239" s="56" t="s">
        <v>4</v>
      </c>
      <c r="F239" s="57">
        <v>0</v>
      </c>
      <c r="G239" s="46">
        <f>ROUND((J239*(1+$H$6))*(1+$J$4),2)</f>
        <v>62.13</v>
      </c>
      <c r="H239" s="53">
        <f t="shared" ref="H239" si="60">ROUND((G239*F239),2)</f>
        <v>0</v>
      </c>
      <c r="J239" s="134">
        <v>48.28</v>
      </c>
    </row>
    <row r="240" spans="1:10" ht="15.75" hidden="1" thickBot="1">
      <c r="A240" s="24"/>
      <c r="B240" s="25"/>
      <c r="C240" s="25"/>
      <c r="D240" s="26"/>
      <c r="E240" s="72"/>
      <c r="F240" s="73">
        <v>0</v>
      </c>
      <c r="G240" s="27" t="s">
        <v>49</v>
      </c>
      <c r="H240" s="74">
        <f>SUM(H238:H239)</f>
        <v>0</v>
      </c>
      <c r="J240" s="142"/>
    </row>
    <row r="241" spans="1:10" ht="15.75" hidden="1" thickBot="1">
      <c r="A241" s="21" t="s">
        <v>81</v>
      </c>
      <c r="B241" s="22"/>
      <c r="C241" s="22"/>
      <c r="D241" s="108" t="s">
        <v>35</v>
      </c>
      <c r="E241" s="30"/>
      <c r="F241" s="30">
        <v>0</v>
      </c>
      <c r="G241" s="31"/>
      <c r="H241" s="32"/>
      <c r="J241" s="142"/>
    </row>
    <row r="242" spans="1:10" ht="15.75" hidden="1" thickBot="1">
      <c r="A242" s="75" t="s">
        <v>129</v>
      </c>
      <c r="B242" s="54">
        <v>40358</v>
      </c>
      <c r="C242" s="90" t="s">
        <v>31</v>
      </c>
      <c r="D242" s="55" t="s">
        <v>243</v>
      </c>
      <c r="E242" s="34" t="s">
        <v>36</v>
      </c>
      <c r="F242" s="57">
        <v>0</v>
      </c>
      <c r="G242" s="46">
        <f t="shared" ref="G242:G243" si="61">ROUND((J242*(1+$H$6)),2)</f>
        <v>594.79</v>
      </c>
      <c r="H242" s="53">
        <f t="shared" ref="H242:H243" si="62">ROUND((G242*F242),2)</f>
        <v>0</v>
      </c>
      <c r="J242" s="134">
        <v>462.19</v>
      </c>
    </row>
    <row r="243" spans="1:10" ht="15.75" hidden="1" thickBot="1">
      <c r="A243" s="75" t="s">
        <v>223</v>
      </c>
      <c r="B243" s="54">
        <v>40376</v>
      </c>
      <c r="C243" s="90" t="s">
        <v>31</v>
      </c>
      <c r="D243" s="55" t="s">
        <v>244</v>
      </c>
      <c r="E243" s="56" t="s">
        <v>37</v>
      </c>
      <c r="F243" s="57">
        <v>0</v>
      </c>
      <c r="G243" s="46">
        <f t="shared" si="61"/>
        <v>10.15</v>
      </c>
      <c r="H243" s="53">
        <f t="shared" si="62"/>
        <v>0</v>
      </c>
      <c r="J243" s="134">
        <v>7.89</v>
      </c>
    </row>
    <row r="244" spans="1:10" ht="15.75" hidden="1" thickBot="1">
      <c r="A244" s="35"/>
      <c r="B244" s="36"/>
      <c r="C244" s="36"/>
      <c r="D244" s="37"/>
      <c r="E244" s="38"/>
      <c r="F244" s="39">
        <v>0</v>
      </c>
      <c r="G244" s="40" t="s">
        <v>49</v>
      </c>
      <c r="H244" s="41">
        <f>SUM(H242:H243)</f>
        <v>0</v>
      </c>
      <c r="J244" s="142"/>
    </row>
    <row r="245" spans="1:10" ht="15.75" hidden="1" thickBot="1">
      <c r="A245" s="109" t="s">
        <v>82</v>
      </c>
      <c r="B245" s="93"/>
      <c r="C245" s="93"/>
      <c r="D245" s="108" t="s">
        <v>38</v>
      </c>
      <c r="E245" s="31"/>
      <c r="F245" s="110">
        <v>0</v>
      </c>
      <c r="G245" s="63"/>
      <c r="H245" s="111"/>
      <c r="J245" s="142"/>
    </row>
    <row r="246" spans="1:10" ht="15.75" hidden="1" thickBot="1">
      <c r="A246" s="75" t="s">
        <v>130</v>
      </c>
      <c r="B246" s="65">
        <v>40936</v>
      </c>
      <c r="C246" s="91" t="s">
        <v>31</v>
      </c>
      <c r="D246" s="67" t="s">
        <v>41</v>
      </c>
      <c r="E246" s="76" t="s">
        <v>30</v>
      </c>
      <c r="F246" s="66">
        <v>0</v>
      </c>
      <c r="G246" s="46">
        <f>ROUND((J246*(1+$H$6))*(1+$J$4),2)</f>
        <v>578.30999999999995</v>
      </c>
      <c r="H246" s="47">
        <f>ROUND((G246*F246),2)</f>
        <v>0</v>
      </c>
      <c r="J246" s="134">
        <v>449.38</v>
      </c>
    </row>
    <row r="247" spans="1:10" ht="15.75" hidden="1" thickBot="1">
      <c r="A247" s="24"/>
      <c r="B247" s="25"/>
      <c r="C247" s="92"/>
      <c r="D247" s="26"/>
      <c r="E247" s="72"/>
      <c r="F247" s="73"/>
      <c r="G247" s="27" t="s">
        <v>49</v>
      </c>
      <c r="H247" s="74">
        <f>SUM(H246:H246)</f>
        <v>0</v>
      </c>
      <c r="J247" s="142"/>
    </row>
    <row r="248" spans="1:10" ht="15.75" hidden="1" thickBot="1">
      <c r="A248" s="21" t="s">
        <v>224</v>
      </c>
      <c r="B248" s="22"/>
      <c r="C248" s="93"/>
      <c r="D248" s="23" t="s">
        <v>5</v>
      </c>
      <c r="E248" s="77"/>
      <c r="F248" s="62"/>
      <c r="G248" s="63"/>
      <c r="H248" s="64"/>
      <c r="J248" s="142"/>
    </row>
    <row r="249" spans="1:10" ht="30.75" hidden="1" thickBot="1">
      <c r="A249" s="75" t="s">
        <v>225</v>
      </c>
      <c r="B249" s="68">
        <v>42756</v>
      </c>
      <c r="C249" s="90" t="s">
        <v>31</v>
      </c>
      <c r="D249" s="61" t="s">
        <v>42</v>
      </c>
      <c r="E249" s="78" t="s">
        <v>4</v>
      </c>
      <c r="F249" s="70">
        <v>0</v>
      </c>
      <c r="G249" s="46">
        <f>ROUND((J249*(1+$H$6))*(1+$J$4),2)</f>
        <v>151.78</v>
      </c>
      <c r="H249" s="71">
        <f t="shared" ref="H249:H253" si="63">ROUND((G249*F249),2)</f>
        <v>0</v>
      </c>
      <c r="J249" s="134">
        <v>117.94</v>
      </c>
    </row>
    <row r="250" spans="1:10" ht="30.75" hidden="1" thickBot="1">
      <c r="A250" s="75" t="s">
        <v>226</v>
      </c>
      <c r="B250" s="68">
        <v>42763</v>
      </c>
      <c r="C250" s="90" t="s">
        <v>31</v>
      </c>
      <c r="D250" s="61" t="s">
        <v>43</v>
      </c>
      <c r="E250" s="69" t="s">
        <v>4</v>
      </c>
      <c r="F250" s="70">
        <v>0</v>
      </c>
      <c r="G250" s="46">
        <f>ROUND((J250*(1+$H$6))*(1+$J$4),2)</f>
        <v>314.52</v>
      </c>
      <c r="H250" s="71">
        <f t="shared" si="63"/>
        <v>0</v>
      </c>
      <c r="J250" s="134">
        <v>244.4</v>
      </c>
    </row>
    <row r="251" spans="1:10" ht="15.75" hidden="1" thickBot="1">
      <c r="A251" s="75" t="s">
        <v>227</v>
      </c>
      <c r="B251" s="68">
        <v>41175</v>
      </c>
      <c r="C251" s="90" t="s">
        <v>31</v>
      </c>
      <c r="D251" s="61" t="s">
        <v>44</v>
      </c>
      <c r="E251" s="78" t="s">
        <v>4</v>
      </c>
      <c r="F251" s="70">
        <v>0</v>
      </c>
      <c r="G251" s="46">
        <f t="shared" ref="G251:G254" si="64">ROUND((J251*(1+$H$6))*(1+$J$4),2)</f>
        <v>25.82</v>
      </c>
      <c r="H251" s="71">
        <f t="shared" si="63"/>
        <v>0</v>
      </c>
      <c r="J251" s="134">
        <v>20.059999999999999</v>
      </c>
    </row>
    <row r="252" spans="1:10" ht="15.75" hidden="1" thickBot="1">
      <c r="A252" s="75" t="s">
        <v>228</v>
      </c>
      <c r="B252" s="68">
        <v>41168</v>
      </c>
      <c r="C252" s="90" t="s">
        <v>31</v>
      </c>
      <c r="D252" s="61" t="s">
        <v>45</v>
      </c>
      <c r="E252" s="69" t="s">
        <v>29</v>
      </c>
      <c r="F252" s="70">
        <v>0</v>
      </c>
      <c r="G252" s="46">
        <f t="shared" si="64"/>
        <v>3138.75</v>
      </c>
      <c r="H252" s="71">
        <f t="shared" si="63"/>
        <v>0</v>
      </c>
      <c r="J252" s="134">
        <v>2439</v>
      </c>
    </row>
    <row r="253" spans="1:10" ht="15.75" hidden="1" thickBot="1">
      <c r="A253" s="75" t="s">
        <v>229</v>
      </c>
      <c r="B253" s="54">
        <v>41241</v>
      </c>
      <c r="C253" s="90" t="s">
        <v>31</v>
      </c>
      <c r="D253" s="55" t="s">
        <v>23</v>
      </c>
      <c r="E253" s="69" t="s">
        <v>29</v>
      </c>
      <c r="F253" s="70">
        <v>0</v>
      </c>
      <c r="G253" s="46">
        <f t="shared" si="64"/>
        <v>1455.34</v>
      </c>
      <c r="H253" s="53">
        <f t="shared" si="63"/>
        <v>0</v>
      </c>
      <c r="J253" s="134">
        <v>1130.8900000000001</v>
      </c>
    </row>
    <row r="254" spans="1:10" ht="15.75" hidden="1" thickBot="1">
      <c r="A254" s="75" t="s">
        <v>230</v>
      </c>
      <c r="B254" s="48">
        <v>41180</v>
      </c>
      <c r="C254" s="90" t="s">
        <v>31</v>
      </c>
      <c r="D254" s="79" t="s">
        <v>46</v>
      </c>
      <c r="E254" s="80" t="s">
        <v>4</v>
      </c>
      <c r="F254" s="51">
        <v>0</v>
      </c>
      <c r="G254" s="46">
        <f t="shared" si="64"/>
        <v>80.03</v>
      </c>
      <c r="H254" s="53">
        <f>ROUND((G254*F254),2)</f>
        <v>0</v>
      </c>
      <c r="J254" s="134">
        <v>62.19</v>
      </c>
    </row>
    <row r="255" spans="1:10" ht="15.75" hidden="1" thickBot="1">
      <c r="A255" s="35"/>
      <c r="B255" s="36"/>
      <c r="C255" s="36"/>
      <c r="D255" s="37"/>
      <c r="E255" s="38"/>
      <c r="F255" s="39"/>
      <c r="G255" s="40" t="s">
        <v>49</v>
      </c>
      <c r="H255" s="41">
        <f>SUM(H249:H254)</f>
        <v>0</v>
      </c>
      <c r="J255" s="142"/>
    </row>
    <row r="256" spans="1:10" ht="15.75" hidden="1" thickBot="1">
      <c r="A256" s="109" t="s">
        <v>231</v>
      </c>
      <c r="B256" s="93"/>
      <c r="C256" s="93"/>
      <c r="D256" s="108" t="s">
        <v>90</v>
      </c>
      <c r="E256" s="31"/>
      <c r="F256" s="110"/>
      <c r="G256" s="63"/>
      <c r="H256" s="111"/>
      <c r="J256" s="142"/>
    </row>
    <row r="257" spans="1:10" ht="15.75" hidden="1" thickBot="1">
      <c r="A257" s="75" t="s">
        <v>232</v>
      </c>
      <c r="B257" s="65">
        <v>40258</v>
      </c>
      <c r="C257" s="91" t="s">
        <v>31</v>
      </c>
      <c r="D257" s="67" t="s">
        <v>245</v>
      </c>
      <c r="E257" s="76" t="s">
        <v>36</v>
      </c>
      <c r="F257" s="66">
        <v>0</v>
      </c>
      <c r="G257" s="46">
        <f>ROUND((J257*(1+$H$6)),2)</f>
        <v>67.7</v>
      </c>
      <c r="H257" s="47">
        <f>ROUND((G257*F257),2)</f>
        <v>0</v>
      </c>
      <c r="J257" s="134">
        <v>52.61</v>
      </c>
    </row>
    <row r="258" spans="1:10" ht="30.75" hidden="1" thickBot="1">
      <c r="A258" s="75" t="s">
        <v>233</v>
      </c>
      <c r="B258" s="65" t="s">
        <v>246</v>
      </c>
      <c r="C258" s="91" t="s">
        <v>34</v>
      </c>
      <c r="D258" s="67" t="s">
        <v>91</v>
      </c>
      <c r="E258" s="76" t="s">
        <v>36</v>
      </c>
      <c r="F258" s="66">
        <v>0</v>
      </c>
      <c r="G258" s="46">
        <f>ROUND((J258*(1+$H$6)),2)</f>
        <v>1098.3699999999999</v>
      </c>
      <c r="H258" s="47">
        <f t="shared" ref="H258" si="65">ROUND((G258*F258),2)</f>
        <v>0</v>
      </c>
      <c r="J258" s="145">
        <v>853.5</v>
      </c>
    </row>
    <row r="259" spans="1:10" ht="15.75" hidden="1" thickBot="1">
      <c r="A259" s="24"/>
      <c r="B259" s="25"/>
      <c r="C259" s="92"/>
      <c r="D259" s="26"/>
      <c r="E259" s="72"/>
      <c r="F259" s="73"/>
      <c r="G259" s="27" t="s">
        <v>49</v>
      </c>
      <c r="H259" s="74">
        <f>SUM(H257:H258)</f>
        <v>0</v>
      </c>
      <c r="J259" s="142"/>
    </row>
    <row r="260" spans="1:10" ht="16.5" hidden="1" thickBot="1">
      <c r="A260" s="316" t="s">
        <v>73</v>
      </c>
      <c r="B260" s="317"/>
      <c r="C260" s="317"/>
      <c r="D260" s="317"/>
      <c r="E260" s="317"/>
      <c r="F260" s="317"/>
      <c r="G260" s="318"/>
      <c r="H260" s="81">
        <f>H236+H240+H244+H247+H255+H259</f>
        <v>0</v>
      </c>
    </row>
    <row r="261" spans="1:10" ht="16.5" hidden="1" thickBot="1">
      <c r="A261" s="150"/>
      <c r="B261" s="151"/>
      <c r="C261" s="151"/>
      <c r="D261" s="151"/>
      <c r="E261" s="151"/>
      <c r="F261" s="151"/>
      <c r="G261" s="151"/>
      <c r="H261" s="117"/>
    </row>
    <row r="262" spans="1:10" ht="16.5" hidden="1" thickBot="1">
      <c r="A262" s="113">
        <v>10</v>
      </c>
      <c r="B262" s="114"/>
      <c r="C262" s="114"/>
      <c r="D262" s="126" t="s">
        <v>74</v>
      </c>
      <c r="E262" s="115"/>
      <c r="F262" s="115"/>
      <c r="G262" s="115"/>
      <c r="H262" s="116"/>
    </row>
    <row r="263" spans="1:10" ht="15.75" hidden="1" thickBot="1">
      <c r="A263" s="21" t="s">
        <v>83</v>
      </c>
      <c r="B263" s="22"/>
      <c r="C263" s="22"/>
      <c r="D263" s="23" t="s">
        <v>3</v>
      </c>
      <c r="E263" s="30"/>
      <c r="F263" s="62"/>
      <c r="G263" s="63"/>
      <c r="H263" s="64"/>
      <c r="I263" s="28"/>
      <c r="J263" s="142"/>
    </row>
    <row r="264" spans="1:10" ht="15.75" hidden="1" thickBot="1">
      <c r="A264" s="75" t="s">
        <v>131</v>
      </c>
      <c r="B264" s="65">
        <v>40754</v>
      </c>
      <c r="C264" s="91" t="s">
        <v>31</v>
      </c>
      <c r="D264" s="67" t="s">
        <v>40</v>
      </c>
      <c r="E264" s="33" t="s">
        <v>30</v>
      </c>
      <c r="F264" s="66">
        <v>0</v>
      </c>
      <c r="G264" s="46">
        <f>ROUND((J264*(1+$H$6))*(1+$J$4),2)</f>
        <v>1.29</v>
      </c>
      <c r="H264" s="47">
        <f>ROUND((G264*F264),2)</f>
        <v>0</v>
      </c>
      <c r="I264" s="28"/>
      <c r="J264" s="134">
        <v>1</v>
      </c>
    </row>
    <row r="265" spans="1:10" ht="30.75" hidden="1" thickBot="1">
      <c r="A265" s="75" t="s">
        <v>132</v>
      </c>
      <c r="B265" s="65">
        <v>40663</v>
      </c>
      <c r="C265" s="91" t="s">
        <v>31</v>
      </c>
      <c r="D265" s="67" t="s">
        <v>241</v>
      </c>
      <c r="E265" s="33" t="s">
        <v>4</v>
      </c>
      <c r="F265" s="66">
        <v>0</v>
      </c>
      <c r="G265" s="46">
        <f t="shared" ref="G265:G266" si="66">ROUND((J265*(1+$H$6)),2)</f>
        <v>55.38</v>
      </c>
      <c r="H265" s="47">
        <f>ROUND((G265*F265),2)</f>
        <v>0</v>
      </c>
      <c r="I265" s="28"/>
      <c r="J265" s="134">
        <v>43.03</v>
      </c>
    </row>
    <row r="266" spans="1:10" ht="30.75" hidden="1" thickBot="1">
      <c r="A266" s="75" t="s">
        <v>133</v>
      </c>
      <c r="B266" s="20">
        <v>40884</v>
      </c>
      <c r="C266" s="90" t="s">
        <v>31</v>
      </c>
      <c r="D266" s="61" t="s">
        <v>242</v>
      </c>
      <c r="E266" s="34" t="s">
        <v>30</v>
      </c>
      <c r="F266" s="57">
        <v>0</v>
      </c>
      <c r="G266" s="46">
        <f t="shared" si="66"/>
        <v>87.93</v>
      </c>
      <c r="H266" s="53">
        <f t="shared" ref="H266" si="67">ROUND((G266*F266),2)</f>
        <v>0</v>
      </c>
      <c r="I266" s="28"/>
      <c r="J266" s="134">
        <v>68.33</v>
      </c>
    </row>
    <row r="267" spans="1:10" ht="15.75" hidden="1" thickBot="1">
      <c r="A267" s="35"/>
      <c r="B267" s="36"/>
      <c r="C267" s="36"/>
      <c r="D267" s="37"/>
      <c r="E267" s="38"/>
      <c r="F267" s="39"/>
      <c r="G267" s="40" t="s">
        <v>49</v>
      </c>
      <c r="H267" s="41">
        <f>SUM(H264:H266)</f>
        <v>0</v>
      </c>
      <c r="I267" s="28"/>
      <c r="J267" s="142"/>
    </row>
    <row r="268" spans="1:10" ht="15.75" hidden="1" thickBot="1">
      <c r="A268" s="21" t="s">
        <v>84</v>
      </c>
      <c r="B268" s="22"/>
      <c r="C268" s="22"/>
      <c r="D268" s="108" t="s">
        <v>35</v>
      </c>
      <c r="E268" s="30"/>
      <c r="F268" s="30"/>
      <c r="G268" s="31"/>
      <c r="H268" s="32"/>
      <c r="I268" s="28"/>
      <c r="J268" s="142"/>
    </row>
    <row r="269" spans="1:10" ht="15.75" hidden="1" thickBot="1">
      <c r="A269" s="75" t="s">
        <v>134</v>
      </c>
      <c r="B269" s="54">
        <v>40358</v>
      </c>
      <c r="C269" s="90" t="s">
        <v>31</v>
      </c>
      <c r="D269" s="55" t="s">
        <v>243</v>
      </c>
      <c r="E269" s="34" t="s">
        <v>36</v>
      </c>
      <c r="F269" s="57">
        <v>0</v>
      </c>
      <c r="G269" s="46">
        <f t="shared" ref="G269:G270" si="68">ROUND((J269*(1+$H$6)),2)</f>
        <v>594.79</v>
      </c>
      <c r="H269" s="53">
        <f t="shared" ref="H269:H270" si="69">ROUND((G269*F269),2)</f>
        <v>0</v>
      </c>
      <c r="I269" s="28"/>
      <c r="J269" s="134">
        <v>462.19</v>
      </c>
    </row>
    <row r="270" spans="1:10" ht="15.75" hidden="1" thickBot="1">
      <c r="A270" s="75" t="s">
        <v>135</v>
      </c>
      <c r="B270" s="54">
        <v>40376</v>
      </c>
      <c r="C270" s="90" t="s">
        <v>31</v>
      </c>
      <c r="D270" s="55" t="s">
        <v>244</v>
      </c>
      <c r="E270" s="56" t="s">
        <v>37</v>
      </c>
      <c r="F270" s="57">
        <v>0</v>
      </c>
      <c r="G270" s="46">
        <f t="shared" si="68"/>
        <v>10.15</v>
      </c>
      <c r="H270" s="53">
        <f t="shared" si="69"/>
        <v>0</v>
      </c>
      <c r="I270" s="28"/>
      <c r="J270" s="134">
        <v>7.89</v>
      </c>
    </row>
    <row r="271" spans="1:10" ht="15.75" hidden="1" thickBot="1">
      <c r="A271" s="35"/>
      <c r="B271" s="36"/>
      <c r="C271" s="36"/>
      <c r="D271" s="37"/>
      <c r="E271" s="38"/>
      <c r="F271" s="39">
        <v>0</v>
      </c>
      <c r="G271" s="40" t="s">
        <v>49</v>
      </c>
      <c r="H271" s="41">
        <f>SUM(H269:H270)</f>
        <v>0</v>
      </c>
      <c r="I271" s="28"/>
      <c r="J271" s="142"/>
    </row>
    <row r="272" spans="1:10" ht="15.75" hidden="1" thickBot="1">
      <c r="A272" s="109" t="s">
        <v>85</v>
      </c>
      <c r="B272" s="93"/>
      <c r="C272" s="93"/>
      <c r="D272" s="108" t="s">
        <v>38</v>
      </c>
      <c r="E272" s="31"/>
      <c r="F272" s="110"/>
      <c r="G272" s="63"/>
      <c r="H272" s="111"/>
      <c r="I272" s="28"/>
      <c r="J272" s="142"/>
    </row>
    <row r="273" spans="1:10" ht="15.75" hidden="1" thickBot="1">
      <c r="A273" s="75" t="s">
        <v>136</v>
      </c>
      <c r="B273" s="65">
        <v>40936</v>
      </c>
      <c r="C273" s="91" t="s">
        <v>31</v>
      </c>
      <c r="D273" s="67" t="s">
        <v>41</v>
      </c>
      <c r="E273" s="76" t="s">
        <v>30</v>
      </c>
      <c r="F273" s="66">
        <v>0</v>
      </c>
      <c r="G273" s="46">
        <f>ROUND((J273*(1+$H$6))*(1+$J$4),2)</f>
        <v>578.30999999999995</v>
      </c>
      <c r="H273" s="47">
        <f>ROUND((G273*F273),2)</f>
        <v>0</v>
      </c>
      <c r="I273" s="28"/>
      <c r="J273" s="134">
        <v>449.38</v>
      </c>
    </row>
    <row r="274" spans="1:10" ht="15.75" hidden="1" thickBot="1">
      <c r="A274" s="24"/>
      <c r="B274" s="25"/>
      <c r="C274" s="92"/>
      <c r="D274" s="26"/>
      <c r="E274" s="72"/>
      <c r="F274" s="73"/>
      <c r="G274" s="27" t="s">
        <v>49</v>
      </c>
      <c r="H274" s="74">
        <f>SUM(H273:H273)</f>
        <v>0</v>
      </c>
      <c r="I274" s="28"/>
      <c r="J274" s="142"/>
    </row>
    <row r="275" spans="1:10" ht="15.75" hidden="1" thickBot="1">
      <c r="A275" s="21" t="s">
        <v>86</v>
      </c>
      <c r="B275" s="22"/>
      <c r="C275" s="93"/>
      <c r="D275" s="23" t="s">
        <v>5</v>
      </c>
      <c r="E275" s="77"/>
      <c r="F275" s="62"/>
      <c r="G275" s="63"/>
      <c r="H275" s="64"/>
      <c r="I275" s="28"/>
      <c r="J275" s="142"/>
    </row>
    <row r="276" spans="1:10" ht="30.75" hidden="1" thickBot="1">
      <c r="A276" s="75" t="s">
        <v>137</v>
      </c>
      <c r="B276" s="68">
        <v>42756</v>
      </c>
      <c r="C276" s="90" t="s">
        <v>31</v>
      </c>
      <c r="D276" s="61" t="s">
        <v>42</v>
      </c>
      <c r="E276" s="78" t="s">
        <v>4</v>
      </c>
      <c r="F276" s="70">
        <v>0</v>
      </c>
      <c r="G276" s="46">
        <f>ROUND((J276*(1+$H$6))*(1+$J$4),2)</f>
        <v>151.78</v>
      </c>
      <c r="H276" s="71">
        <f t="shared" ref="H276:H280" si="70">ROUND((G276*F276),2)</f>
        <v>0</v>
      </c>
      <c r="I276" s="28"/>
      <c r="J276" s="134">
        <v>117.94</v>
      </c>
    </row>
    <row r="277" spans="1:10" ht="30.75" hidden="1" thickBot="1">
      <c r="A277" s="75" t="s">
        <v>138</v>
      </c>
      <c r="B277" s="68">
        <v>42763</v>
      </c>
      <c r="C277" s="90" t="s">
        <v>31</v>
      </c>
      <c r="D277" s="61" t="s">
        <v>43</v>
      </c>
      <c r="E277" s="69" t="s">
        <v>4</v>
      </c>
      <c r="F277" s="70">
        <v>0</v>
      </c>
      <c r="G277" s="46">
        <f>ROUND((J277*(1+$H$6))*(1+$J$4),2)</f>
        <v>314.52</v>
      </c>
      <c r="H277" s="71">
        <f t="shared" si="70"/>
        <v>0</v>
      </c>
      <c r="I277" s="28"/>
      <c r="J277" s="134">
        <v>244.4</v>
      </c>
    </row>
    <row r="278" spans="1:10" ht="15.75" hidden="1" thickBot="1">
      <c r="A278" s="75" t="s">
        <v>234</v>
      </c>
      <c r="B278" s="68">
        <v>41175</v>
      </c>
      <c r="C278" s="90" t="s">
        <v>31</v>
      </c>
      <c r="D278" s="61" t="s">
        <v>44</v>
      </c>
      <c r="E278" s="78" t="s">
        <v>4</v>
      </c>
      <c r="F278" s="70">
        <v>0</v>
      </c>
      <c r="G278" s="46">
        <f t="shared" ref="G278:G281" si="71">ROUND((J278*(1+$H$6))*(1+$J$4),2)</f>
        <v>25.82</v>
      </c>
      <c r="H278" s="71">
        <f t="shared" si="70"/>
        <v>0</v>
      </c>
      <c r="I278" s="28"/>
      <c r="J278" s="134">
        <v>20.059999999999999</v>
      </c>
    </row>
    <row r="279" spans="1:10" ht="15.75" hidden="1" thickBot="1">
      <c r="A279" s="75" t="s">
        <v>235</v>
      </c>
      <c r="B279" s="68">
        <v>41168</v>
      </c>
      <c r="C279" s="90" t="s">
        <v>31</v>
      </c>
      <c r="D279" s="61" t="s">
        <v>45</v>
      </c>
      <c r="E279" s="69" t="s">
        <v>29</v>
      </c>
      <c r="F279" s="70">
        <v>0</v>
      </c>
      <c r="G279" s="46">
        <f t="shared" si="71"/>
        <v>3138.75</v>
      </c>
      <c r="H279" s="71">
        <f t="shared" si="70"/>
        <v>0</v>
      </c>
      <c r="I279" s="28"/>
      <c r="J279" s="134">
        <v>2439</v>
      </c>
    </row>
    <row r="280" spans="1:10" ht="15.75" hidden="1" thickBot="1">
      <c r="A280" s="75" t="s">
        <v>236</v>
      </c>
      <c r="B280" s="54">
        <v>41241</v>
      </c>
      <c r="C280" s="90" t="s">
        <v>31</v>
      </c>
      <c r="D280" s="55" t="s">
        <v>23</v>
      </c>
      <c r="E280" s="69" t="s">
        <v>29</v>
      </c>
      <c r="F280" s="70">
        <v>0</v>
      </c>
      <c r="G280" s="46">
        <f t="shared" si="71"/>
        <v>1455.34</v>
      </c>
      <c r="H280" s="53">
        <f t="shared" si="70"/>
        <v>0</v>
      </c>
      <c r="I280" s="28"/>
      <c r="J280" s="134">
        <v>1130.8900000000001</v>
      </c>
    </row>
    <row r="281" spans="1:10" ht="15.75" hidden="1" thickBot="1">
      <c r="A281" s="75" t="s">
        <v>237</v>
      </c>
      <c r="B281" s="48">
        <v>41180</v>
      </c>
      <c r="C281" s="90" t="s">
        <v>31</v>
      </c>
      <c r="D281" s="79" t="s">
        <v>46</v>
      </c>
      <c r="E281" s="80" t="s">
        <v>4</v>
      </c>
      <c r="F281" s="51">
        <v>0</v>
      </c>
      <c r="G281" s="46">
        <f t="shared" si="71"/>
        <v>80.03</v>
      </c>
      <c r="H281" s="53">
        <f>ROUND((G281*F281),2)</f>
        <v>0</v>
      </c>
      <c r="I281" s="28"/>
      <c r="J281" s="134">
        <v>62.19</v>
      </c>
    </row>
    <row r="282" spans="1:10" ht="15.75" hidden="1" thickBot="1">
      <c r="A282" s="35"/>
      <c r="B282" s="36"/>
      <c r="C282" s="36"/>
      <c r="D282" s="37"/>
      <c r="E282" s="38"/>
      <c r="F282" s="39"/>
      <c r="G282" s="40" t="s">
        <v>49</v>
      </c>
      <c r="H282" s="41">
        <f>SUM(H276:H281)</f>
        <v>0</v>
      </c>
      <c r="I282" s="28"/>
      <c r="J282" s="142"/>
    </row>
    <row r="283" spans="1:10" ht="16.5" hidden="1" thickBot="1">
      <c r="A283" s="316" t="s">
        <v>75</v>
      </c>
      <c r="B283" s="317"/>
      <c r="C283" s="317"/>
      <c r="D283" s="317"/>
      <c r="E283" s="317"/>
      <c r="F283" s="317"/>
      <c r="G283" s="318"/>
      <c r="H283" s="81">
        <f>H267+H271+H274+H282</f>
        <v>0</v>
      </c>
      <c r="I283" s="28"/>
      <c r="J283" s="144"/>
    </row>
    <row r="284" spans="1:10" ht="16.5" thickBot="1">
      <c r="A284" s="150"/>
      <c r="B284" s="151"/>
      <c r="C284" s="151"/>
      <c r="D284" s="151"/>
      <c r="E284" s="151"/>
      <c r="F284" s="151"/>
      <c r="G284" s="151"/>
      <c r="H284" s="117"/>
    </row>
    <row r="285" spans="1:10" ht="16.5" thickBot="1">
      <c r="A285" s="313" t="s">
        <v>68</v>
      </c>
      <c r="B285" s="314"/>
      <c r="C285" s="314"/>
      <c r="D285" s="314"/>
      <c r="E285" s="314"/>
      <c r="F285" s="314"/>
      <c r="G285" s="315"/>
      <c r="H285" s="125">
        <f>H55+H52+H49+H16+H10</f>
        <v>495800.25</v>
      </c>
    </row>
    <row r="286" spans="1:10">
      <c r="A286" s="293"/>
      <c r="B286" s="294"/>
      <c r="C286" s="294"/>
      <c r="D286" s="294"/>
      <c r="E286" s="294"/>
      <c r="F286" s="294"/>
      <c r="G286" s="294"/>
      <c r="H286" s="295"/>
    </row>
    <row r="287" spans="1:10">
      <c r="A287" s="296" t="s">
        <v>240</v>
      </c>
      <c r="B287" s="297"/>
      <c r="C287" s="298"/>
      <c r="D287" s="302" t="s">
        <v>14</v>
      </c>
      <c r="E287" s="302" t="s">
        <v>13</v>
      </c>
      <c r="F287" s="302"/>
      <c r="G287" s="302"/>
      <c r="H287" s="303"/>
    </row>
    <row r="288" spans="1:10">
      <c r="A288" s="299"/>
      <c r="B288" s="300"/>
      <c r="C288" s="301"/>
      <c r="D288" s="302"/>
      <c r="E288" s="302"/>
      <c r="F288" s="302"/>
      <c r="G288" s="302"/>
      <c r="H288" s="303"/>
    </row>
    <row r="289" spans="1:8">
      <c r="A289" s="304">
        <v>44273</v>
      </c>
      <c r="B289" s="305"/>
      <c r="C289" s="306"/>
      <c r="D289" s="302"/>
      <c r="E289" s="302"/>
      <c r="F289" s="302"/>
      <c r="G289" s="302"/>
      <c r="H289" s="303"/>
    </row>
    <row r="290" spans="1:8">
      <c r="A290" s="304"/>
      <c r="B290" s="305"/>
      <c r="C290" s="306"/>
      <c r="D290" s="153" t="s">
        <v>266</v>
      </c>
      <c r="E290" s="302" t="s">
        <v>39</v>
      </c>
      <c r="F290" s="302"/>
      <c r="G290" s="302"/>
      <c r="H290" s="303"/>
    </row>
    <row r="291" spans="1:8" ht="15.75" thickBot="1">
      <c r="A291" s="307"/>
      <c r="B291" s="308"/>
      <c r="C291" s="309"/>
      <c r="D291" s="152" t="s">
        <v>267</v>
      </c>
      <c r="E291" s="310" t="s">
        <v>67</v>
      </c>
      <c r="F291" s="311"/>
      <c r="G291" s="311"/>
      <c r="H291" s="312"/>
    </row>
    <row r="297" spans="1:8">
      <c r="F297" s="160"/>
      <c r="G297" s="161"/>
    </row>
    <row r="298" spans="1:8">
      <c r="F298" s="160"/>
      <c r="G298" s="161"/>
    </row>
    <row r="299" spans="1:8">
      <c r="F299" s="159"/>
      <c r="G299" s="161"/>
    </row>
  </sheetData>
  <mergeCells count="27">
    <mergeCell ref="A10:G10"/>
    <mergeCell ref="A1:C6"/>
    <mergeCell ref="D1:H1"/>
    <mergeCell ref="E2:H4"/>
    <mergeCell ref="D3:D4"/>
    <mergeCell ref="D5:D6"/>
    <mergeCell ref="E5:H5"/>
    <mergeCell ref="E6:G6"/>
    <mergeCell ref="A285:G285"/>
    <mergeCell ref="A16:G16"/>
    <mergeCell ref="A49:G49"/>
    <mergeCell ref="A87:G87"/>
    <mergeCell ref="A110:G110"/>
    <mergeCell ref="A111:H111"/>
    <mergeCell ref="A142:G142"/>
    <mergeCell ref="A170:G170"/>
    <mergeCell ref="A202:G202"/>
    <mergeCell ref="A229:G229"/>
    <mergeCell ref="A260:G260"/>
    <mergeCell ref="A283:G283"/>
    <mergeCell ref="A286:H286"/>
    <mergeCell ref="A287:C288"/>
    <mergeCell ref="D287:D289"/>
    <mergeCell ref="E287:H289"/>
    <mergeCell ref="A289:C291"/>
    <mergeCell ref="E290:H290"/>
    <mergeCell ref="E291:H291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portrait" horizontalDpi="4294967293" verticalDpi="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G10" sqref="G10"/>
    </sheetView>
  </sheetViews>
  <sheetFormatPr defaultRowHeight="15"/>
  <cols>
    <col min="1" max="1" width="51.42578125" customWidth="1"/>
    <col min="6" max="6" width="13.42578125" customWidth="1"/>
    <col min="7" max="7" width="11.140625" customWidth="1"/>
  </cols>
  <sheetData>
    <row r="1" spans="1:8" ht="21">
      <c r="A1" s="360" t="s">
        <v>279</v>
      </c>
      <c r="B1" s="361"/>
      <c r="C1" s="361"/>
      <c r="D1" s="361"/>
      <c r="E1" s="361"/>
      <c r="F1" s="361"/>
      <c r="G1" s="361"/>
      <c r="H1" s="362"/>
    </row>
    <row r="2" spans="1:8">
      <c r="A2" s="201" t="s">
        <v>280</v>
      </c>
      <c r="B2" s="363" t="s">
        <v>319</v>
      </c>
      <c r="C2" s="363"/>
      <c r="D2" s="363"/>
      <c r="E2" s="363"/>
      <c r="F2" s="363"/>
      <c r="G2" s="363"/>
      <c r="H2" s="364"/>
    </row>
    <row r="3" spans="1:8" ht="15.75">
      <c r="A3" s="201" t="s">
        <v>25</v>
      </c>
      <c r="B3" s="365" t="s">
        <v>281</v>
      </c>
      <c r="C3" s="365"/>
      <c r="D3" s="365"/>
      <c r="E3" s="365"/>
      <c r="F3" s="365"/>
      <c r="G3" s="365"/>
      <c r="H3" s="366"/>
    </row>
    <row r="4" spans="1:8">
      <c r="A4" s="367" t="s">
        <v>19</v>
      </c>
      <c r="B4" s="368" t="s">
        <v>282</v>
      </c>
      <c r="C4" s="368"/>
      <c r="D4" s="368"/>
      <c r="E4" s="368"/>
      <c r="F4" s="368"/>
      <c r="G4" s="368"/>
      <c r="H4" s="369"/>
    </row>
    <row r="5" spans="1:8">
      <c r="A5" s="367"/>
      <c r="B5" s="368"/>
      <c r="C5" s="368"/>
      <c r="D5" s="368"/>
      <c r="E5" s="368"/>
      <c r="F5" s="368"/>
      <c r="G5" s="368"/>
      <c r="H5" s="369"/>
    </row>
    <row r="6" spans="1:8" ht="15" customHeight="1">
      <c r="A6" s="356" t="s">
        <v>283</v>
      </c>
      <c r="B6" s="349" t="s">
        <v>284</v>
      </c>
      <c r="C6" s="349" t="s">
        <v>285</v>
      </c>
      <c r="D6" s="349" t="s">
        <v>286</v>
      </c>
      <c r="E6" s="349" t="s">
        <v>312</v>
      </c>
      <c r="F6" s="349" t="s">
        <v>318</v>
      </c>
      <c r="G6" s="349" t="s">
        <v>320</v>
      </c>
      <c r="H6" s="359" t="s">
        <v>290</v>
      </c>
    </row>
    <row r="7" spans="1:8">
      <c r="A7" s="356"/>
      <c r="B7" s="349"/>
      <c r="C7" s="349"/>
      <c r="D7" s="349"/>
      <c r="E7" s="349"/>
      <c r="F7" s="349"/>
      <c r="G7" s="349"/>
      <c r="H7" s="359"/>
    </row>
    <row r="8" spans="1:8">
      <c r="A8" s="350"/>
      <c r="B8" s="351"/>
      <c r="C8" s="351"/>
      <c r="D8" s="351"/>
      <c r="E8" s="351"/>
      <c r="F8" s="351"/>
      <c r="G8" s="351"/>
      <c r="H8" s="352"/>
    </row>
    <row r="9" spans="1:8" ht="22.5">
      <c r="A9" s="209" t="s">
        <v>316</v>
      </c>
      <c r="B9" s="163" t="s">
        <v>313</v>
      </c>
      <c r="C9" s="164">
        <v>93572</v>
      </c>
      <c r="D9" s="165" t="s">
        <v>314</v>
      </c>
      <c r="E9" s="162" t="s">
        <v>314</v>
      </c>
      <c r="F9" s="166">
        <v>6847.86</v>
      </c>
      <c r="G9" s="166">
        <v>3</v>
      </c>
      <c r="H9" s="222">
        <f>F9*G9</f>
        <v>20543.579999999998</v>
      </c>
    </row>
    <row r="10" spans="1:8" ht="22.5">
      <c r="A10" s="209" t="s">
        <v>317</v>
      </c>
      <c r="B10" s="163" t="s">
        <v>311</v>
      </c>
      <c r="C10" s="164">
        <v>90778</v>
      </c>
      <c r="D10" s="165" t="s">
        <v>314</v>
      </c>
      <c r="E10" s="162" t="s">
        <v>314</v>
      </c>
      <c r="F10" s="166">
        <v>106.81</v>
      </c>
      <c r="G10" s="166">
        <v>30</v>
      </c>
      <c r="H10" s="222">
        <f t="shared" ref="H10:H11" si="0">F10*G10</f>
        <v>3204.3</v>
      </c>
    </row>
    <row r="11" spans="1:8">
      <c r="A11" s="220" t="s">
        <v>315</v>
      </c>
      <c r="B11" s="163" t="s">
        <v>313</v>
      </c>
      <c r="C11" s="164">
        <v>90563</v>
      </c>
      <c r="D11" s="165" t="s">
        <v>314</v>
      </c>
      <c r="E11" s="162" t="s">
        <v>314</v>
      </c>
      <c r="F11" s="166">
        <v>4463.03</v>
      </c>
      <c r="G11" s="166">
        <v>3</v>
      </c>
      <c r="H11" s="222">
        <f t="shared" si="0"/>
        <v>13389.09</v>
      </c>
    </row>
    <row r="12" spans="1:8">
      <c r="A12" s="221"/>
      <c r="B12" s="195"/>
      <c r="C12" s="196"/>
      <c r="D12" s="195"/>
      <c r="E12" s="197"/>
      <c r="F12" s="198"/>
      <c r="G12" s="199" t="s">
        <v>290</v>
      </c>
      <c r="H12" s="203">
        <f>SUM(H9:H11)</f>
        <v>37136.97</v>
      </c>
    </row>
    <row r="13" spans="1:8">
      <c r="A13" s="353"/>
      <c r="B13" s="354"/>
      <c r="C13" s="354"/>
      <c r="D13" s="354"/>
      <c r="E13" s="354"/>
      <c r="F13" s="354"/>
      <c r="G13" s="354"/>
      <c r="H13" s="355"/>
    </row>
    <row r="14" spans="1:8">
      <c r="A14" s="356" t="s">
        <v>291</v>
      </c>
      <c r="B14" s="349" t="s">
        <v>284</v>
      </c>
      <c r="C14" s="349" t="s">
        <v>285</v>
      </c>
      <c r="D14" s="349" t="s">
        <v>286</v>
      </c>
      <c r="E14" s="349" t="s">
        <v>287</v>
      </c>
      <c r="F14" s="358" t="s">
        <v>288</v>
      </c>
      <c r="G14" s="358" t="s">
        <v>289</v>
      </c>
      <c r="H14" s="359" t="s">
        <v>290</v>
      </c>
    </row>
    <row r="15" spans="1:8">
      <c r="A15" s="356"/>
      <c r="B15" s="349"/>
      <c r="C15" s="349"/>
      <c r="D15" s="349"/>
      <c r="E15" s="349"/>
      <c r="F15" s="358"/>
      <c r="G15" s="358"/>
      <c r="H15" s="359"/>
    </row>
    <row r="16" spans="1:8">
      <c r="A16" s="350" t="s">
        <v>292</v>
      </c>
      <c r="B16" s="351"/>
      <c r="C16" s="351"/>
      <c r="D16" s="351"/>
      <c r="E16" s="351"/>
      <c r="F16" s="351"/>
      <c r="G16" s="351"/>
      <c r="H16" s="352"/>
    </row>
    <row r="17" spans="1:8">
      <c r="A17" s="223"/>
      <c r="B17" s="168"/>
      <c r="C17" s="173"/>
      <c r="D17" s="170"/>
      <c r="E17" s="170"/>
      <c r="F17" s="172"/>
      <c r="G17" s="172"/>
      <c r="H17" s="202"/>
    </row>
    <row r="18" spans="1:8">
      <c r="A18" s="223"/>
      <c r="B18" s="168"/>
      <c r="C18" s="174"/>
      <c r="D18" s="170"/>
      <c r="E18" s="170"/>
      <c r="F18" s="172"/>
      <c r="G18" s="172"/>
      <c r="H18" s="202"/>
    </row>
    <row r="19" spans="1:8">
      <c r="A19" s="224"/>
      <c r="B19" s="163"/>
      <c r="C19" s="175"/>
      <c r="D19" s="167"/>
      <c r="E19" s="165"/>
      <c r="F19" s="166"/>
      <c r="G19" s="176" t="s">
        <v>290</v>
      </c>
      <c r="H19" s="203">
        <v>0</v>
      </c>
    </row>
    <row r="20" spans="1:8">
      <c r="A20" s="353"/>
      <c r="B20" s="354"/>
      <c r="C20" s="354"/>
      <c r="D20" s="354"/>
      <c r="E20" s="354"/>
      <c r="F20" s="354"/>
      <c r="G20" s="354"/>
      <c r="H20" s="355"/>
    </row>
    <row r="21" spans="1:8">
      <c r="A21" s="356" t="s">
        <v>291</v>
      </c>
      <c r="B21" s="349" t="s">
        <v>284</v>
      </c>
      <c r="C21" s="349" t="s">
        <v>285</v>
      </c>
      <c r="D21" s="357"/>
      <c r="E21" s="357"/>
      <c r="F21" s="358" t="s">
        <v>288</v>
      </c>
      <c r="G21" s="358" t="s">
        <v>289</v>
      </c>
      <c r="H21" s="359" t="s">
        <v>290</v>
      </c>
    </row>
    <row r="22" spans="1:8">
      <c r="A22" s="356"/>
      <c r="B22" s="349"/>
      <c r="C22" s="349"/>
      <c r="D22" s="200" t="s">
        <v>286</v>
      </c>
      <c r="E22" s="200" t="s">
        <v>287</v>
      </c>
      <c r="F22" s="358"/>
      <c r="G22" s="358"/>
      <c r="H22" s="359"/>
    </row>
    <row r="23" spans="1:8">
      <c r="A23" s="350" t="s">
        <v>293</v>
      </c>
      <c r="B23" s="351"/>
      <c r="C23" s="351"/>
      <c r="D23" s="351"/>
      <c r="E23" s="351"/>
      <c r="F23" s="351"/>
      <c r="G23" s="351"/>
      <c r="H23" s="352"/>
    </row>
    <row r="24" spans="1:8">
      <c r="A24" s="204"/>
      <c r="B24" s="177"/>
      <c r="C24" s="178"/>
      <c r="D24" s="170"/>
      <c r="E24" s="170"/>
      <c r="F24" s="170"/>
      <c r="G24" s="170"/>
      <c r="H24" s="205"/>
    </row>
    <row r="25" spans="1:8">
      <c r="A25" s="206"/>
      <c r="B25" s="179"/>
      <c r="C25" s="179"/>
      <c r="D25" s="180"/>
      <c r="E25" s="181"/>
      <c r="F25" s="181"/>
      <c r="G25" s="182" t="s">
        <v>290</v>
      </c>
      <c r="H25" s="207">
        <v>0</v>
      </c>
    </row>
    <row r="26" spans="1:8">
      <c r="A26" s="353"/>
      <c r="B26" s="354"/>
      <c r="C26" s="354"/>
      <c r="D26" s="354"/>
      <c r="E26" s="354"/>
      <c r="F26" s="354"/>
      <c r="G26" s="354"/>
      <c r="H26" s="355"/>
    </row>
    <row r="27" spans="1:8">
      <c r="A27" s="356" t="s">
        <v>291</v>
      </c>
      <c r="B27" s="349" t="s">
        <v>284</v>
      </c>
      <c r="C27" s="349" t="s">
        <v>285</v>
      </c>
      <c r="D27" s="357"/>
      <c r="E27" s="357"/>
      <c r="F27" s="358" t="s">
        <v>288</v>
      </c>
      <c r="G27" s="358" t="s">
        <v>289</v>
      </c>
      <c r="H27" s="359" t="s">
        <v>290</v>
      </c>
    </row>
    <row r="28" spans="1:8">
      <c r="A28" s="356"/>
      <c r="B28" s="349"/>
      <c r="C28" s="349"/>
      <c r="D28" s="200" t="s">
        <v>286</v>
      </c>
      <c r="E28" s="200" t="s">
        <v>287</v>
      </c>
      <c r="F28" s="358"/>
      <c r="G28" s="358"/>
      <c r="H28" s="359"/>
    </row>
    <row r="29" spans="1:8">
      <c r="A29" s="350" t="s">
        <v>294</v>
      </c>
      <c r="B29" s="351"/>
      <c r="C29" s="351"/>
      <c r="D29" s="351"/>
      <c r="E29" s="351"/>
      <c r="F29" s="351"/>
      <c r="G29" s="351"/>
      <c r="H29" s="352"/>
    </row>
    <row r="30" spans="1:8">
      <c r="A30" s="208"/>
      <c r="B30" s="168"/>
      <c r="C30" s="183"/>
      <c r="D30" s="171"/>
      <c r="E30" s="169"/>
      <c r="F30" s="170"/>
      <c r="G30" s="170"/>
      <c r="H30" s="205">
        <v>0</v>
      </c>
    </row>
    <row r="31" spans="1:8">
      <c r="A31" s="209"/>
      <c r="B31" s="163"/>
      <c r="C31" s="184"/>
      <c r="D31" s="167"/>
      <c r="E31" s="165"/>
      <c r="F31" s="166"/>
      <c r="G31" s="166"/>
      <c r="H31" s="210">
        <v>0</v>
      </c>
    </row>
    <row r="32" spans="1:8">
      <c r="A32" s="206"/>
      <c r="B32" s="179"/>
      <c r="C32" s="179"/>
      <c r="D32" s="180"/>
      <c r="E32" s="181"/>
      <c r="F32" s="181"/>
      <c r="G32" s="182" t="s">
        <v>290</v>
      </c>
      <c r="H32" s="207">
        <v>0</v>
      </c>
    </row>
    <row r="33" spans="1:8">
      <c r="A33" s="211"/>
      <c r="B33" s="212"/>
      <c r="C33" s="212"/>
      <c r="D33" s="212"/>
      <c r="E33" s="212"/>
      <c r="F33" s="212"/>
      <c r="G33" s="212"/>
      <c r="H33" s="213"/>
    </row>
    <row r="34" spans="1:8">
      <c r="A34" s="214" t="s">
        <v>295</v>
      </c>
      <c r="B34" s="185"/>
      <c r="C34" s="185"/>
      <c r="D34" s="212"/>
      <c r="E34" s="212"/>
      <c r="F34" s="212"/>
      <c r="G34" s="212"/>
      <c r="H34" s="213"/>
    </row>
    <row r="35" spans="1:8">
      <c r="A35" s="215" t="s">
        <v>296</v>
      </c>
      <c r="B35" s="186" t="s">
        <v>297</v>
      </c>
      <c r="C35" s="186" t="s">
        <v>17</v>
      </c>
      <c r="D35" s="212"/>
      <c r="E35" s="212"/>
      <c r="F35" s="212"/>
      <c r="G35" s="212"/>
      <c r="H35" s="213"/>
    </row>
    <row r="36" spans="1:8">
      <c r="A36" s="215" t="s">
        <v>298</v>
      </c>
      <c r="B36" s="187">
        <v>128.33000000000001</v>
      </c>
      <c r="C36" s="188">
        <v>9680.473</v>
      </c>
      <c r="D36" s="212"/>
      <c r="E36" s="212"/>
      <c r="F36" s="212"/>
      <c r="G36" s="212"/>
      <c r="H36" s="213"/>
    </row>
    <row r="37" spans="1:8">
      <c r="A37" s="215" t="s">
        <v>299</v>
      </c>
      <c r="B37" s="189"/>
      <c r="C37" s="188">
        <v>0</v>
      </c>
      <c r="D37" s="212"/>
      <c r="E37" s="212"/>
      <c r="F37" s="212"/>
      <c r="G37" s="212"/>
      <c r="H37" s="213"/>
    </row>
    <row r="38" spans="1:8">
      <c r="A38" s="215" t="s">
        <v>300</v>
      </c>
      <c r="B38" s="189"/>
      <c r="C38" s="188">
        <v>0</v>
      </c>
      <c r="D38" s="212"/>
      <c r="E38" s="216"/>
      <c r="F38" s="212"/>
      <c r="G38" s="212"/>
      <c r="H38" s="213"/>
    </row>
    <row r="39" spans="1:8">
      <c r="A39" s="215" t="s">
        <v>301</v>
      </c>
      <c r="B39" s="189"/>
      <c r="C39" s="190">
        <v>0</v>
      </c>
      <c r="D39" s="212"/>
      <c r="E39" s="212"/>
      <c r="F39" s="212"/>
      <c r="G39" s="212"/>
      <c r="H39" s="213"/>
    </row>
    <row r="40" spans="1:8">
      <c r="A40" s="215" t="s">
        <v>302</v>
      </c>
      <c r="B40" s="189"/>
      <c r="C40" s="189">
        <v>1</v>
      </c>
      <c r="D40" s="212"/>
      <c r="E40" s="212"/>
      <c r="F40" s="212"/>
      <c r="G40" s="212"/>
      <c r="H40" s="213"/>
    </row>
    <row r="41" spans="1:8">
      <c r="A41" s="215" t="s">
        <v>303</v>
      </c>
      <c r="B41" s="189"/>
      <c r="C41" s="188">
        <v>9680.473</v>
      </c>
      <c r="D41" s="212"/>
      <c r="E41" s="212"/>
      <c r="F41" s="212"/>
      <c r="G41" s="212"/>
      <c r="H41" s="213"/>
    </row>
    <row r="42" spans="1:8">
      <c r="A42" s="217" t="s">
        <v>304</v>
      </c>
      <c r="B42" s="189"/>
      <c r="C42" s="188">
        <v>9680.473</v>
      </c>
      <c r="D42" s="212"/>
      <c r="E42" s="212"/>
      <c r="F42" s="212"/>
      <c r="G42" s="212"/>
      <c r="H42" s="213"/>
    </row>
    <row r="43" spans="1:8">
      <c r="A43" s="215" t="s">
        <v>305</v>
      </c>
      <c r="B43" s="189"/>
      <c r="C43" s="188">
        <v>9680.473</v>
      </c>
      <c r="D43" s="212"/>
      <c r="E43" s="212"/>
      <c r="F43" s="212"/>
      <c r="G43" s="212"/>
      <c r="H43" s="213"/>
    </row>
    <row r="44" spans="1:8">
      <c r="A44" s="218" t="s">
        <v>306</v>
      </c>
      <c r="B44" s="191">
        <v>30.9</v>
      </c>
      <c r="C44" s="192">
        <v>2991.266157</v>
      </c>
      <c r="D44" s="212"/>
      <c r="E44" s="212"/>
      <c r="F44" s="212"/>
      <c r="G44" s="212"/>
      <c r="H44" s="213"/>
    </row>
    <row r="45" spans="1:8">
      <c r="A45" s="215" t="s">
        <v>307</v>
      </c>
      <c r="B45" s="189"/>
      <c r="C45" s="192">
        <v>12671.739157</v>
      </c>
      <c r="D45" s="212"/>
      <c r="E45" s="212"/>
      <c r="F45" s="212"/>
      <c r="G45" s="212"/>
      <c r="H45" s="213"/>
    </row>
    <row r="46" spans="1:8">
      <c r="A46" s="219" t="s">
        <v>308</v>
      </c>
      <c r="B46" s="193"/>
      <c r="C46" s="194">
        <v>12671.739157</v>
      </c>
      <c r="D46" s="212"/>
      <c r="E46" s="212"/>
      <c r="F46" s="212"/>
      <c r="G46" s="212"/>
      <c r="H46" s="213"/>
    </row>
    <row r="47" spans="1:8">
      <c r="A47" s="370"/>
      <c r="B47" s="371"/>
      <c r="C47" s="371"/>
      <c r="D47" s="371"/>
      <c r="E47" s="371"/>
      <c r="F47" s="371"/>
      <c r="G47" s="371"/>
      <c r="H47" s="372"/>
    </row>
    <row r="48" spans="1:8">
      <c r="A48" s="373" t="s">
        <v>309</v>
      </c>
      <c r="B48" s="373"/>
      <c r="C48" s="373"/>
      <c r="D48" s="373"/>
      <c r="E48" s="373"/>
      <c r="F48" s="373"/>
      <c r="G48" s="373"/>
      <c r="H48" s="373"/>
    </row>
    <row r="49" spans="1:8">
      <c r="A49" s="374" t="s">
        <v>310</v>
      </c>
      <c r="B49" s="374"/>
      <c r="C49" s="374"/>
      <c r="D49" s="374"/>
      <c r="E49" s="374"/>
      <c r="F49" s="374"/>
      <c r="G49" s="374"/>
      <c r="H49" s="374"/>
    </row>
  </sheetData>
  <mergeCells count="45">
    <mergeCell ref="A29:H29"/>
    <mergeCell ref="A47:H47"/>
    <mergeCell ref="A48:H48"/>
    <mergeCell ref="A49:H49"/>
    <mergeCell ref="A16:H16"/>
    <mergeCell ref="A21:A22"/>
    <mergeCell ref="B21:B22"/>
    <mergeCell ref="C21:C22"/>
    <mergeCell ref="D21:E21"/>
    <mergeCell ref="F21:F22"/>
    <mergeCell ref="G21:G22"/>
    <mergeCell ref="H21:H22"/>
    <mergeCell ref="A20:H20"/>
    <mergeCell ref="H6:H7"/>
    <mergeCell ref="A6:A7"/>
    <mergeCell ref="B6:B7"/>
    <mergeCell ref="C6:C7"/>
    <mergeCell ref="A14:A15"/>
    <mergeCell ref="B14:B15"/>
    <mergeCell ref="C14:C15"/>
    <mergeCell ref="D14:D15"/>
    <mergeCell ref="E14:E15"/>
    <mergeCell ref="A8:H8"/>
    <mergeCell ref="A13:H13"/>
    <mergeCell ref="A1:H1"/>
    <mergeCell ref="B2:H2"/>
    <mergeCell ref="B3:H3"/>
    <mergeCell ref="A4:A5"/>
    <mergeCell ref="B4:H5"/>
    <mergeCell ref="D6:D7"/>
    <mergeCell ref="E6:E7"/>
    <mergeCell ref="A23:H23"/>
    <mergeCell ref="A26:H26"/>
    <mergeCell ref="A27:A28"/>
    <mergeCell ref="B27:B28"/>
    <mergeCell ref="C27:C28"/>
    <mergeCell ref="D27:E27"/>
    <mergeCell ref="F27:F28"/>
    <mergeCell ref="G27:G28"/>
    <mergeCell ref="H27:H28"/>
    <mergeCell ref="F14:F15"/>
    <mergeCell ref="G14:G15"/>
    <mergeCell ref="H14:H15"/>
    <mergeCell ref="F6:F7"/>
    <mergeCell ref="G6:G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B3" sqref="B3:H3"/>
    </sheetView>
  </sheetViews>
  <sheetFormatPr defaultRowHeight="15"/>
  <cols>
    <col min="1" max="1" width="51.42578125" customWidth="1"/>
    <col min="6" max="6" width="13.42578125" customWidth="1"/>
    <col min="7" max="7" width="11.140625" customWidth="1"/>
  </cols>
  <sheetData>
    <row r="1" spans="1:8" ht="21">
      <c r="A1" s="360" t="s">
        <v>279</v>
      </c>
      <c r="B1" s="361"/>
      <c r="C1" s="361"/>
      <c r="D1" s="361"/>
      <c r="E1" s="361"/>
      <c r="F1" s="361"/>
      <c r="G1" s="361"/>
      <c r="H1" s="362"/>
    </row>
    <row r="2" spans="1:8">
      <c r="A2" s="201" t="s">
        <v>280</v>
      </c>
      <c r="B2" s="363" t="s">
        <v>322</v>
      </c>
      <c r="C2" s="363"/>
      <c r="D2" s="363"/>
      <c r="E2" s="363"/>
      <c r="F2" s="363"/>
      <c r="G2" s="363"/>
      <c r="H2" s="364"/>
    </row>
    <row r="3" spans="1:8" ht="15.75">
      <c r="A3" s="201" t="s">
        <v>25</v>
      </c>
      <c r="B3" s="365" t="s">
        <v>281</v>
      </c>
      <c r="C3" s="365"/>
      <c r="D3" s="365"/>
      <c r="E3" s="365"/>
      <c r="F3" s="365"/>
      <c r="G3" s="365"/>
      <c r="H3" s="366"/>
    </row>
    <row r="4" spans="1:8">
      <c r="A4" s="367" t="s">
        <v>19</v>
      </c>
      <c r="B4" s="368" t="s">
        <v>282</v>
      </c>
      <c r="C4" s="368"/>
      <c r="D4" s="368"/>
      <c r="E4" s="368"/>
      <c r="F4" s="368"/>
      <c r="G4" s="368"/>
      <c r="H4" s="369"/>
    </row>
    <row r="5" spans="1:8">
      <c r="A5" s="367"/>
      <c r="B5" s="368"/>
      <c r="C5" s="368"/>
      <c r="D5" s="368"/>
      <c r="E5" s="368"/>
      <c r="F5" s="368"/>
      <c r="G5" s="368"/>
      <c r="H5" s="369"/>
    </row>
    <row r="6" spans="1:8" ht="15" customHeight="1">
      <c r="A6" s="356" t="s">
        <v>283</v>
      </c>
      <c r="B6" s="349" t="s">
        <v>284</v>
      </c>
      <c r="C6" s="349" t="s">
        <v>285</v>
      </c>
      <c r="D6" s="349" t="s">
        <v>286</v>
      </c>
      <c r="E6" s="349" t="s">
        <v>312</v>
      </c>
      <c r="F6" s="349" t="s">
        <v>318</v>
      </c>
      <c r="G6" s="349" t="s">
        <v>320</v>
      </c>
      <c r="H6" s="359" t="s">
        <v>290</v>
      </c>
    </row>
    <row r="7" spans="1:8">
      <c r="A7" s="356"/>
      <c r="B7" s="349"/>
      <c r="C7" s="349"/>
      <c r="D7" s="349"/>
      <c r="E7" s="349"/>
      <c r="F7" s="349"/>
      <c r="G7" s="349"/>
      <c r="H7" s="359"/>
    </row>
    <row r="8" spans="1:8">
      <c r="A8" s="350"/>
      <c r="B8" s="351"/>
      <c r="C8" s="351"/>
      <c r="D8" s="351"/>
      <c r="E8" s="351"/>
      <c r="F8" s="351"/>
      <c r="G8" s="351"/>
      <c r="H8" s="352"/>
    </row>
    <row r="9" spans="1:8" ht="22.5">
      <c r="A9" s="209" t="s">
        <v>316</v>
      </c>
      <c r="B9" s="163" t="s">
        <v>313</v>
      </c>
      <c r="C9" s="164">
        <v>93572</v>
      </c>
      <c r="D9" s="165" t="s">
        <v>314</v>
      </c>
      <c r="E9" s="162" t="s">
        <v>314</v>
      </c>
      <c r="F9" s="166">
        <v>6847.86</v>
      </c>
      <c r="G9" s="166">
        <v>2</v>
      </c>
      <c r="H9" s="222">
        <f>F9*G9</f>
        <v>13695.72</v>
      </c>
    </row>
    <row r="10" spans="1:8" ht="22.5">
      <c r="A10" s="209" t="s">
        <v>317</v>
      </c>
      <c r="B10" s="163" t="s">
        <v>311</v>
      </c>
      <c r="C10" s="164">
        <v>90778</v>
      </c>
      <c r="D10" s="165" t="s">
        <v>314</v>
      </c>
      <c r="E10" s="162" t="s">
        <v>314</v>
      </c>
      <c r="F10" s="166">
        <v>106.81</v>
      </c>
      <c r="G10" s="166">
        <v>20</v>
      </c>
      <c r="H10" s="222">
        <f t="shared" ref="H10:H11" si="0">F10*G10</f>
        <v>2136.1999999999998</v>
      </c>
    </row>
    <row r="11" spans="1:8">
      <c r="A11" s="220" t="s">
        <v>315</v>
      </c>
      <c r="B11" s="163" t="s">
        <v>313</v>
      </c>
      <c r="C11" s="164">
        <v>90563</v>
      </c>
      <c r="D11" s="165" t="s">
        <v>314</v>
      </c>
      <c r="E11" s="162" t="s">
        <v>314</v>
      </c>
      <c r="F11" s="166">
        <v>4463.03</v>
      </c>
      <c r="G11" s="166">
        <v>2</v>
      </c>
      <c r="H11" s="222">
        <f t="shared" si="0"/>
        <v>8926.06</v>
      </c>
    </row>
    <row r="12" spans="1:8">
      <c r="A12" s="221"/>
      <c r="B12" s="195"/>
      <c r="C12" s="196"/>
      <c r="D12" s="195"/>
      <c r="E12" s="197"/>
      <c r="F12" s="198"/>
      <c r="G12" s="199" t="s">
        <v>290</v>
      </c>
      <c r="H12" s="203">
        <f>SUM(H9:H11)</f>
        <v>24757.979999999996</v>
      </c>
    </row>
    <row r="13" spans="1:8">
      <c r="A13" s="353"/>
      <c r="B13" s="354"/>
      <c r="C13" s="354"/>
      <c r="D13" s="354"/>
      <c r="E13" s="354"/>
      <c r="F13" s="354"/>
      <c r="G13" s="354"/>
      <c r="H13" s="355"/>
    </row>
    <row r="14" spans="1:8">
      <c r="A14" s="356" t="s">
        <v>291</v>
      </c>
      <c r="B14" s="349" t="s">
        <v>284</v>
      </c>
      <c r="C14" s="349" t="s">
        <v>285</v>
      </c>
      <c r="D14" s="349" t="s">
        <v>286</v>
      </c>
      <c r="E14" s="349" t="s">
        <v>287</v>
      </c>
      <c r="F14" s="358" t="s">
        <v>288</v>
      </c>
      <c r="G14" s="358" t="s">
        <v>289</v>
      </c>
      <c r="H14" s="359" t="s">
        <v>290</v>
      </c>
    </row>
    <row r="15" spans="1:8">
      <c r="A15" s="356"/>
      <c r="B15" s="349"/>
      <c r="C15" s="349"/>
      <c r="D15" s="349"/>
      <c r="E15" s="349"/>
      <c r="F15" s="358"/>
      <c r="G15" s="358"/>
      <c r="H15" s="359"/>
    </row>
    <row r="16" spans="1:8">
      <c r="A16" s="350" t="s">
        <v>292</v>
      </c>
      <c r="B16" s="351"/>
      <c r="C16" s="351"/>
      <c r="D16" s="351"/>
      <c r="E16" s="351"/>
      <c r="F16" s="351"/>
      <c r="G16" s="351"/>
      <c r="H16" s="352"/>
    </row>
    <row r="17" spans="1:8">
      <c r="A17" s="223"/>
      <c r="B17" s="168"/>
      <c r="C17" s="173"/>
      <c r="D17" s="170"/>
      <c r="E17" s="170"/>
      <c r="F17" s="172"/>
      <c r="G17" s="172"/>
      <c r="H17" s="202"/>
    </row>
    <row r="18" spans="1:8">
      <c r="A18" s="223"/>
      <c r="B18" s="168"/>
      <c r="C18" s="174"/>
      <c r="D18" s="170"/>
      <c r="E18" s="170"/>
      <c r="F18" s="172"/>
      <c r="G18" s="172"/>
      <c r="H18" s="202"/>
    </row>
    <row r="19" spans="1:8">
      <c r="A19" s="224"/>
      <c r="B19" s="163"/>
      <c r="C19" s="175"/>
      <c r="D19" s="167"/>
      <c r="E19" s="165"/>
      <c r="F19" s="166"/>
      <c r="G19" s="176" t="s">
        <v>290</v>
      </c>
      <c r="H19" s="203">
        <v>0</v>
      </c>
    </row>
    <row r="20" spans="1:8">
      <c r="A20" s="353"/>
      <c r="B20" s="354"/>
      <c r="C20" s="354"/>
      <c r="D20" s="354"/>
      <c r="E20" s="354"/>
      <c r="F20" s="354"/>
      <c r="G20" s="354"/>
      <c r="H20" s="355"/>
    </row>
    <row r="21" spans="1:8">
      <c r="A21" s="356" t="s">
        <v>291</v>
      </c>
      <c r="B21" s="349" t="s">
        <v>284</v>
      </c>
      <c r="C21" s="349" t="s">
        <v>285</v>
      </c>
      <c r="D21" s="357"/>
      <c r="E21" s="357"/>
      <c r="F21" s="358" t="s">
        <v>288</v>
      </c>
      <c r="G21" s="358" t="s">
        <v>289</v>
      </c>
      <c r="H21" s="359" t="s">
        <v>290</v>
      </c>
    </row>
    <row r="22" spans="1:8">
      <c r="A22" s="356"/>
      <c r="B22" s="349"/>
      <c r="C22" s="349"/>
      <c r="D22" s="200" t="s">
        <v>286</v>
      </c>
      <c r="E22" s="200" t="s">
        <v>287</v>
      </c>
      <c r="F22" s="358"/>
      <c r="G22" s="358"/>
      <c r="H22" s="359"/>
    </row>
    <row r="23" spans="1:8">
      <c r="A23" s="350" t="s">
        <v>293</v>
      </c>
      <c r="B23" s="351"/>
      <c r="C23" s="351"/>
      <c r="D23" s="351"/>
      <c r="E23" s="351"/>
      <c r="F23" s="351"/>
      <c r="G23" s="351"/>
      <c r="H23" s="352"/>
    </row>
    <row r="24" spans="1:8">
      <c r="A24" s="204"/>
      <c r="B24" s="177"/>
      <c r="C24" s="178"/>
      <c r="D24" s="170"/>
      <c r="E24" s="170"/>
      <c r="F24" s="170"/>
      <c r="G24" s="170"/>
      <c r="H24" s="205"/>
    </row>
    <row r="25" spans="1:8">
      <c r="A25" s="206"/>
      <c r="B25" s="179"/>
      <c r="C25" s="179"/>
      <c r="D25" s="180"/>
      <c r="E25" s="181"/>
      <c r="F25" s="181"/>
      <c r="G25" s="182" t="s">
        <v>290</v>
      </c>
      <c r="H25" s="207">
        <v>0</v>
      </c>
    </row>
    <row r="26" spans="1:8">
      <c r="A26" s="353"/>
      <c r="B26" s="354"/>
      <c r="C26" s="354"/>
      <c r="D26" s="354"/>
      <c r="E26" s="354"/>
      <c r="F26" s="354"/>
      <c r="G26" s="354"/>
      <c r="H26" s="355"/>
    </row>
    <row r="27" spans="1:8">
      <c r="A27" s="356" t="s">
        <v>291</v>
      </c>
      <c r="B27" s="349" t="s">
        <v>284</v>
      </c>
      <c r="C27" s="349" t="s">
        <v>285</v>
      </c>
      <c r="D27" s="357"/>
      <c r="E27" s="357"/>
      <c r="F27" s="358" t="s">
        <v>288</v>
      </c>
      <c r="G27" s="358" t="s">
        <v>289</v>
      </c>
      <c r="H27" s="359" t="s">
        <v>290</v>
      </c>
    </row>
    <row r="28" spans="1:8">
      <c r="A28" s="356"/>
      <c r="B28" s="349"/>
      <c r="C28" s="349"/>
      <c r="D28" s="200" t="s">
        <v>286</v>
      </c>
      <c r="E28" s="200" t="s">
        <v>287</v>
      </c>
      <c r="F28" s="358"/>
      <c r="G28" s="358"/>
      <c r="H28" s="359"/>
    </row>
    <row r="29" spans="1:8">
      <c r="A29" s="350" t="s">
        <v>294</v>
      </c>
      <c r="B29" s="351"/>
      <c r="C29" s="351"/>
      <c r="D29" s="351"/>
      <c r="E29" s="351"/>
      <c r="F29" s="351"/>
      <c r="G29" s="351"/>
      <c r="H29" s="352"/>
    </row>
    <row r="30" spans="1:8">
      <c r="A30" s="208"/>
      <c r="B30" s="168"/>
      <c r="C30" s="183"/>
      <c r="D30" s="171"/>
      <c r="E30" s="169"/>
      <c r="F30" s="170"/>
      <c r="G30" s="170"/>
      <c r="H30" s="205">
        <v>0</v>
      </c>
    </row>
    <row r="31" spans="1:8">
      <c r="A31" s="209"/>
      <c r="B31" s="163"/>
      <c r="C31" s="184"/>
      <c r="D31" s="167"/>
      <c r="E31" s="165"/>
      <c r="F31" s="166"/>
      <c r="G31" s="166"/>
      <c r="H31" s="210">
        <v>0</v>
      </c>
    </row>
    <row r="32" spans="1:8">
      <c r="A32" s="206"/>
      <c r="B32" s="179"/>
      <c r="C32" s="179"/>
      <c r="D32" s="180"/>
      <c r="E32" s="181"/>
      <c r="F32" s="181"/>
      <c r="G32" s="182" t="s">
        <v>290</v>
      </c>
      <c r="H32" s="207">
        <v>0</v>
      </c>
    </row>
    <row r="33" spans="1:8">
      <c r="A33" s="211"/>
      <c r="B33" s="212"/>
      <c r="C33" s="212"/>
      <c r="D33" s="212"/>
      <c r="E33" s="212"/>
      <c r="F33" s="212"/>
      <c r="G33" s="212"/>
      <c r="H33" s="213"/>
    </row>
    <row r="34" spans="1:8">
      <c r="A34" s="214" t="s">
        <v>295</v>
      </c>
      <c r="B34" s="185"/>
      <c r="C34" s="185"/>
      <c r="D34" s="212"/>
      <c r="E34" s="212"/>
      <c r="F34" s="212"/>
      <c r="G34" s="212"/>
      <c r="H34" s="213"/>
    </row>
    <row r="35" spans="1:8">
      <c r="A35" s="215" t="s">
        <v>296</v>
      </c>
      <c r="B35" s="186" t="s">
        <v>297</v>
      </c>
      <c r="C35" s="186" t="s">
        <v>17</v>
      </c>
      <c r="D35" s="212"/>
      <c r="E35" s="212"/>
      <c r="F35" s="212"/>
      <c r="G35" s="212"/>
      <c r="H35" s="213"/>
    </row>
    <row r="36" spans="1:8">
      <c r="A36" s="215" t="s">
        <v>298</v>
      </c>
      <c r="B36" s="187">
        <v>0</v>
      </c>
      <c r="C36" s="188">
        <f>H12</f>
        <v>24757.979999999996</v>
      </c>
      <c r="D36" s="212"/>
      <c r="E36" s="212"/>
      <c r="F36" s="212"/>
      <c r="G36" s="212"/>
      <c r="H36" s="213"/>
    </row>
    <row r="37" spans="1:8">
      <c r="A37" s="215" t="s">
        <v>299</v>
      </c>
      <c r="B37" s="189"/>
      <c r="C37" s="188">
        <v>0</v>
      </c>
      <c r="D37" s="212"/>
      <c r="E37" s="212"/>
      <c r="F37" s="212"/>
      <c r="G37" s="212"/>
      <c r="H37" s="213"/>
    </row>
    <row r="38" spans="1:8">
      <c r="A38" s="215" t="s">
        <v>300</v>
      </c>
      <c r="B38" s="189"/>
      <c r="C38" s="188">
        <v>0</v>
      </c>
      <c r="D38" s="212"/>
      <c r="E38" s="216"/>
      <c r="F38" s="212"/>
      <c r="G38" s="212"/>
      <c r="H38" s="213"/>
    </row>
    <row r="39" spans="1:8">
      <c r="A39" s="215" t="s">
        <v>301</v>
      </c>
      <c r="B39" s="189"/>
      <c r="C39" s="190">
        <v>0</v>
      </c>
      <c r="D39" s="212"/>
      <c r="E39" s="212"/>
      <c r="F39" s="212"/>
      <c r="G39" s="212"/>
      <c r="H39" s="213"/>
    </row>
    <row r="40" spans="1:8">
      <c r="A40" s="215" t="s">
        <v>302</v>
      </c>
      <c r="B40" s="189"/>
      <c r="C40" s="189">
        <v>1</v>
      </c>
      <c r="D40" s="212"/>
      <c r="E40" s="212"/>
      <c r="F40" s="212"/>
      <c r="G40" s="212"/>
      <c r="H40" s="213"/>
    </row>
    <row r="41" spans="1:8">
      <c r="A41" s="215" t="s">
        <v>303</v>
      </c>
      <c r="B41" s="189"/>
      <c r="C41" s="188">
        <f>C36*C40</f>
        <v>24757.979999999996</v>
      </c>
      <c r="D41" s="212"/>
      <c r="E41" s="212"/>
      <c r="F41" s="212"/>
      <c r="G41" s="212"/>
      <c r="H41" s="213"/>
    </row>
    <row r="42" spans="1:8">
      <c r="A42" s="217" t="s">
        <v>304</v>
      </c>
      <c r="B42" s="189"/>
      <c r="C42" s="188">
        <f>(C36+C39)/C40</f>
        <v>24757.979999999996</v>
      </c>
      <c r="D42" s="212"/>
      <c r="E42" s="212"/>
      <c r="F42" s="212"/>
      <c r="G42" s="212"/>
      <c r="H42" s="213"/>
    </row>
    <row r="43" spans="1:8">
      <c r="A43" s="215" t="s">
        <v>305</v>
      </c>
      <c r="B43" s="189"/>
      <c r="C43" s="188">
        <f>C42+C37</f>
        <v>24757.979999999996</v>
      </c>
      <c r="D43" s="212"/>
      <c r="E43" s="212"/>
      <c r="F43" s="212"/>
      <c r="G43" s="212"/>
      <c r="H43" s="213"/>
    </row>
    <row r="44" spans="1:8">
      <c r="A44" s="218" t="s">
        <v>306</v>
      </c>
      <c r="B44" s="191"/>
      <c r="C44" s="192">
        <v>0</v>
      </c>
      <c r="D44" s="212"/>
      <c r="E44" s="212"/>
      <c r="F44" s="212"/>
      <c r="G44" s="212"/>
      <c r="H44" s="213"/>
    </row>
    <row r="45" spans="1:8">
      <c r="A45" s="215" t="s">
        <v>307</v>
      </c>
      <c r="B45" s="189"/>
      <c r="C45" s="192">
        <f>C43</f>
        <v>24757.979999999996</v>
      </c>
      <c r="D45" s="212"/>
      <c r="E45" s="212"/>
      <c r="F45" s="212"/>
      <c r="G45" s="212"/>
      <c r="H45" s="213"/>
    </row>
    <row r="46" spans="1:8">
      <c r="A46" s="219" t="s">
        <v>308</v>
      </c>
      <c r="B46" s="193"/>
      <c r="C46" s="194">
        <f>C45</f>
        <v>24757.979999999996</v>
      </c>
      <c r="D46" s="212"/>
      <c r="E46" s="212"/>
      <c r="F46" s="212"/>
      <c r="G46" s="212"/>
      <c r="H46" s="213"/>
    </row>
    <row r="47" spans="1:8">
      <c r="A47" s="370"/>
      <c r="B47" s="371"/>
      <c r="C47" s="371"/>
      <c r="D47" s="371"/>
      <c r="E47" s="371"/>
      <c r="F47" s="371"/>
      <c r="G47" s="371"/>
      <c r="H47" s="372"/>
    </row>
    <row r="48" spans="1:8">
      <c r="A48" s="373" t="s">
        <v>309</v>
      </c>
      <c r="B48" s="373"/>
      <c r="C48" s="373"/>
      <c r="D48" s="373"/>
      <c r="E48" s="373"/>
      <c r="F48" s="373"/>
      <c r="G48" s="373"/>
      <c r="H48" s="373"/>
    </row>
    <row r="49" spans="1:8">
      <c r="A49" s="374" t="s">
        <v>321</v>
      </c>
      <c r="B49" s="374"/>
      <c r="C49" s="374"/>
      <c r="D49" s="374"/>
      <c r="E49" s="374"/>
      <c r="F49" s="374"/>
      <c r="G49" s="374"/>
      <c r="H49" s="374"/>
    </row>
  </sheetData>
  <mergeCells count="45">
    <mergeCell ref="A1:H1"/>
    <mergeCell ref="B2:H2"/>
    <mergeCell ref="B3:H3"/>
    <mergeCell ref="A4:A5"/>
    <mergeCell ref="B4:H5"/>
    <mergeCell ref="F6:F7"/>
    <mergeCell ref="G6:G7"/>
    <mergeCell ref="H6:H7"/>
    <mergeCell ref="A8:H8"/>
    <mergeCell ref="A13:H13"/>
    <mergeCell ref="A6:A7"/>
    <mergeCell ref="B6:B7"/>
    <mergeCell ref="C6:C7"/>
    <mergeCell ref="D6:D7"/>
    <mergeCell ref="E6:E7"/>
    <mergeCell ref="F14:F15"/>
    <mergeCell ref="G14:G15"/>
    <mergeCell ref="H14:H15"/>
    <mergeCell ref="A16:H16"/>
    <mergeCell ref="A20:H20"/>
    <mergeCell ref="A14:A15"/>
    <mergeCell ref="B14:B15"/>
    <mergeCell ref="C14:C15"/>
    <mergeCell ref="D14:D15"/>
    <mergeCell ref="E14:E15"/>
    <mergeCell ref="G21:G22"/>
    <mergeCell ref="H21:H22"/>
    <mergeCell ref="A23:H23"/>
    <mergeCell ref="A26:H26"/>
    <mergeCell ref="A27:A28"/>
    <mergeCell ref="B27:B28"/>
    <mergeCell ref="C27:C28"/>
    <mergeCell ref="D27:E27"/>
    <mergeCell ref="F27:F28"/>
    <mergeCell ref="G27:G28"/>
    <mergeCell ref="A21:A22"/>
    <mergeCell ref="B21:B22"/>
    <mergeCell ref="C21:C22"/>
    <mergeCell ref="D21:E21"/>
    <mergeCell ref="F21:F22"/>
    <mergeCell ref="H27:H28"/>
    <mergeCell ref="A29:H29"/>
    <mergeCell ref="A47:H47"/>
    <mergeCell ref="A48:H48"/>
    <mergeCell ref="A49:H4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34" workbookViewId="0">
      <selection activeCell="H11" sqref="H11"/>
    </sheetView>
  </sheetViews>
  <sheetFormatPr defaultRowHeight="15"/>
  <cols>
    <col min="1" max="1" width="35.85546875" customWidth="1"/>
    <col min="2" max="2" width="6.7109375" customWidth="1"/>
    <col min="4" max="4" width="6.28515625" customWidth="1"/>
    <col min="6" max="6" width="9.28515625" customWidth="1"/>
    <col min="7" max="7" width="10" customWidth="1"/>
  </cols>
  <sheetData>
    <row r="1" spans="1:8" ht="21">
      <c r="A1" s="360" t="s">
        <v>279</v>
      </c>
      <c r="B1" s="361"/>
      <c r="C1" s="361"/>
      <c r="D1" s="361"/>
      <c r="E1" s="361"/>
      <c r="F1" s="361"/>
      <c r="G1" s="361"/>
      <c r="H1" s="362"/>
    </row>
    <row r="2" spans="1:8">
      <c r="A2" s="201" t="s">
        <v>280</v>
      </c>
      <c r="B2" s="363" t="s">
        <v>322</v>
      </c>
      <c r="C2" s="363"/>
      <c r="D2" s="363"/>
      <c r="E2" s="363"/>
      <c r="F2" s="363"/>
      <c r="G2" s="363"/>
      <c r="H2" s="364"/>
    </row>
    <row r="3" spans="1:8" ht="15.75">
      <c r="A3" s="201" t="s">
        <v>25</v>
      </c>
      <c r="B3" s="365" t="s">
        <v>281</v>
      </c>
      <c r="C3" s="365"/>
      <c r="D3" s="365"/>
      <c r="E3" s="365"/>
      <c r="F3" s="365"/>
      <c r="G3" s="365"/>
      <c r="H3" s="366"/>
    </row>
    <row r="4" spans="1:8">
      <c r="A4" s="367" t="s">
        <v>19</v>
      </c>
      <c r="B4" s="368" t="s">
        <v>282</v>
      </c>
      <c r="C4" s="368"/>
      <c r="D4" s="368"/>
      <c r="E4" s="368"/>
      <c r="F4" s="368"/>
      <c r="G4" s="368"/>
      <c r="H4" s="369"/>
    </row>
    <row r="5" spans="1:8">
      <c r="A5" s="367"/>
      <c r="B5" s="368"/>
      <c r="C5" s="368"/>
      <c r="D5" s="368"/>
      <c r="E5" s="368"/>
      <c r="F5" s="368"/>
      <c r="G5" s="368"/>
      <c r="H5" s="369"/>
    </row>
    <row r="6" spans="1:8" ht="15" customHeight="1">
      <c r="A6" s="356" t="s">
        <v>283</v>
      </c>
      <c r="B6" s="349" t="s">
        <v>284</v>
      </c>
      <c r="C6" s="349" t="s">
        <v>285</v>
      </c>
      <c r="D6" s="349" t="s">
        <v>286</v>
      </c>
      <c r="E6" s="349" t="s">
        <v>312</v>
      </c>
      <c r="F6" s="349" t="s">
        <v>318</v>
      </c>
      <c r="G6" s="349" t="s">
        <v>320</v>
      </c>
      <c r="H6" s="359" t="s">
        <v>290</v>
      </c>
    </row>
    <row r="7" spans="1:8">
      <c r="A7" s="356"/>
      <c r="B7" s="349"/>
      <c r="C7" s="349"/>
      <c r="D7" s="349"/>
      <c r="E7" s="349"/>
      <c r="F7" s="349"/>
      <c r="G7" s="349"/>
      <c r="H7" s="359"/>
    </row>
    <row r="8" spans="1:8">
      <c r="A8" s="350"/>
      <c r="B8" s="351"/>
      <c r="C8" s="351"/>
      <c r="D8" s="351"/>
      <c r="E8" s="351"/>
      <c r="F8" s="351"/>
      <c r="G8" s="351"/>
      <c r="H8" s="352"/>
    </row>
    <row r="9" spans="1:8" ht="22.5">
      <c r="A9" s="209" t="s">
        <v>316</v>
      </c>
      <c r="B9" s="163" t="s">
        <v>313</v>
      </c>
      <c r="C9" s="164">
        <v>93572</v>
      </c>
      <c r="D9" s="165" t="s">
        <v>314</v>
      </c>
      <c r="E9" s="162" t="s">
        <v>314</v>
      </c>
      <c r="F9" s="166">
        <v>5955.07</v>
      </c>
      <c r="G9" s="166">
        <v>3</v>
      </c>
      <c r="H9" s="222">
        <v>17865</v>
      </c>
    </row>
    <row r="10" spans="1:8" ht="22.5">
      <c r="A10" s="209" t="s">
        <v>317</v>
      </c>
      <c r="B10" s="163" t="s">
        <v>311</v>
      </c>
      <c r="C10" s="164">
        <v>90777</v>
      </c>
      <c r="D10" s="165" t="s">
        <v>314</v>
      </c>
      <c r="E10" s="162" t="s">
        <v>314</v>
      </c>
      <c r="F10" s="166">
        <v>81.36</v>
      </c>
      <c r="G10" s="166">
        <v>40</v>
      </c>
      <c r="H10" s="222">
        <v>3254</v>
      </c>
    </row>
    <row r="11" spans="1:8">
      <c r="A11" s="221"/>
      <c r="B11" s="195"/>
      <c r="C11" s="196"/>
      <c r="D11" s="195"/>
      <c r="E11" s="197"/>
      <c r="F11" s="198"/>
      <c r="G11" s="199" t="s">
        <v>290</v>
      </c>
      <c r="H11" s="203">
        <f>SUM(H9:H10)</f>
        <v>21119</v>
      </c>
    </row>
    <row r="12" spans="1:8">
      <c r="A12" s="353"/>
      <c r="B12" s="354"/>
      <c r="C12" s="354"/>
      <c r="D12" s="354"/>
      <c r="E12" s="354"/>
      <c r="F12" s="354"/>
      <c r="G12" s="354"/>
      <c r="H12" s="355"/>
    </row>
    <row r="13" spans="1:8">
      <c r="A13" s="356" t="s">
        <v>291</v>
      </c>
      <c r="B13" s="349" t="s">
        <v>284</v>
      </c>
      <c r="C13" s="349" t="s">
        <v>285</v>
      </c>
      <c r="D13" s="349" t="s">
        <v>286</v>
      </c>
      <c r="E13" s="349" t="s">
        <v>287</v>
      </c>
      <c r="F13" s="358" t="s">
        <v>288</v>
      </c>
      <c r="G13" s="358" t="s">
        <v>289</v>
      </c>
      <c r="H13" s="359" t="s">
        <v>290</v>
      </c>
    </row>
    <row r="14" spans="1:8">
      <c r="A14" s="356"/>
      <c r="B14" s="349"/>
      <c r="C14" s="349"/>
      <c r="D14" s="349"/>
      <c r="E14" s="349"/>
      <c r="F14" s="358"/>
      <c r="G14" s="358"/>
      <c r="H14" s="359"/>
    </row>
    <row r="15" spans="1:8">
      <c r="A15" s="350" t="s">
        <v>292</v>
      </c>
      <c r="B15" s="351"/>
      <c r="C15" s="351"/>
      <c r="D15" s="351"/>
      <c r="E15" s="351"/>
      <c r="F15" s="351"/>
      <c r="G15" s="351"/>
      <c r="H15" s="352"/>
    </row>
    <row r="16" spans="1:8">
      <c r="A16" s="223"/>
      <c r="B16" s="168"/>
      <c r="C16" s="173"/>
      <c r="D16" s="170"/>
      <c r="E16" s="170"/>
      <c r="F16" s="172"/>
      <c r="G16" s="172"/>
      <c r="H16" s="202"/>
    </row>
    <row r="17" spans="1:8">
      <c r="A17" s="223"/>
      <c r="B17" s="168"/>
      <c r="C17" s="174"/>
      <c r="D17" s="170"/>
      <c r="E17" s="170"/>
      <c r="F17" s="172"/>
      <c r="G17" s="172"/>
      <c r="H17" s="202"/>
    </row>
    <row r="18" spans="1:8">
      <c r="A18" s="224"/>
      <c r="B18" s="163"/>
      <c r="C18" s="175"/>
      <c r="D18" s="167"/>
      <c r="E18" s="165"/>
      <c r="F18" s="166"/>
      <c r="G18" s="176" t="s">
        <v>290</v>
      </c>
      <c r="H18" s="203">
        <v>0</v>
      </c>
    </row>
    <row r="19" spans="1:8">
      <c r="A19" s="353"/>
      <c r="B19" s="354"/>
      <c r="C19" s="354"/>
      <c r="D19" s="354"/>
      <c r="E19" s="354"/>
      <c r="F19" s="354"/>
      <c r="G19" s="354"/>
      <c r="H19" s="355"/>
    </row>
    <row r="20" spans="1:8">
      <c r="A20" s="356" t="s">
        <v>291</v>
      </c>
      <c r="B20" s="349" t="s">
        <v>284</v>
      </c>
      <c r="C20" s="349" t="s">
        <v>285</v>
      </c>
      <c r="D20" s="357"/>
      <c r="E20" s="357"/>
      <c r="F20" s="358" t="s">
        <v>288</v>
      </c>
      <c r="G20" s="358" t="s">
        <v>289</v>
      </c>
      <c r="H20" s="359" t="s">
        <v>290</v>
      </c>
    </row>
    <row r="21" spans="1:8">
      <c r="A21" s="356"/>
      <c r="B21" s="349"/>
      <c r="C21" s="349"/>
      <c r="D21" s="200" t="s">
        <v>286</v>
      </c>
      <c r="E21" s="200" t="s">
        <v>287</v>
      </c>
      <c r="F21" s="358"/>
      <c r="G21" s="358"/>
      <c r="H21" s="359"/>
    </row>
    <row r="22" spans="1:8">
      <c r="A22" s="350" t="s">
        <v>293</v>
      </c>
      <c r="B22" s="351"/>
      <c r="C22" s="351"/>
      <c r="D22" s="351"/>
      <c r="E22" s="351"/>
      <c r="F22" s="351"/>
      <c r="G22" s="351"/>
      <c r="H22" s="352"/>
    </row>
    <row r="23" spans="1:8">
      <c r="A23" s="204"/>
      <c r="B23" s="177"/>
      <c r="C23" s="178"/>
      <c r="D23" s="170"/>
      <c r="E23" s="170"/>
      <c r="F23" s="170"/>
      <c r="G23" s="170"/>
      <c r="H23" s="205"/>
    </row>
    <row r="24" spans="1:8">
      <c r="A24" s="206"/>
      <c r="B24" s="179"/>
      <c r="C24" s="179"/>
      <c r="D24" s="180"/>
      <c r="E24" s="181"/>
      <c r="F24" s="181"/>
      <c r="G24" s="182" t="s">
        <v>290</v>
      </c>
      <c r="H24" s="207">
        <v>0</v>
      </c>
    </row>
    <row r="25" spans="1:8">
      <c r="A25" s="353"/>
      <c r="B25" s="354"/>
      <c r="C25" s="354"/>
      <c r="D25" s="354"/>
      <c r="E25" s="354"/>
      <c r="F25" s="354"/>
      <c r="G25" s="354"/>
      <c r="H25" s="355"/>
    </row>
    <row r="26" spans="1:8">
      <c r="A26" s="356" t="s">
        <v>291</v>
      </c>
      <c r="B26" s="349" t="s">
        <v>284</v>
      </c>
      <c r="C26" s="349" t="s">
        <v>285</v>
      </c>
      <c r="D26" s="357"/>
      <c r="E26" s="357"/>
      <c r="F26" s="358" t="s">
        <v>288</v>
      </c>
      <c r="G26" s="358" t="s">
        <v>289</v>
      </c>
      <c r="H26" s="359" t="s">
        <v>290</v>
      </c>
    </row>
    <row r="27" spans="1:8">
      <c r="A27" s="356"/>
      <c r="B27" s="349"/>
      <c r="C27" s="349"/>
      <c r="D27" s="200" t="s">
        <v>286</v>
      </c>
      <c r="E27" s="200" t="s">
        <v>287</v>
      </c>
      <c r="F27" s="358"/>
      <c r="G27" s="358"/>
      <c r="H27" s="359"/>
    </row>
    <row r="28" spans="1:8">
      <c r="A28" s="350" t="s">
        <v>294</v>
      </c>
      <c r="B28" s="351"/>
      <c r="C28" s="351"/>
      <c r="D28" s="351"/>
      <c r="E28" s="351"/>
      <c r="F28" s="351"/>
      <c r="G28" s="351"/>
      <c r="H28" s="352"/>
    </row>
    <row r="29" spans="1:8">
      <c r="A29" s="208"/>
      <c r="B29" s="168"/>
      <c r="C29" s="183"/>
      <c r="D29" s="171"/>
      <c r="E29" s="169"/>
      <c r="F29" s="170"/>
      <c r="G29" s="170"/>
      <c r="H29" s="205">
        <v>0</v>
      </c>
    </row>
    <row r="30" spans="1:8">
      <c r="A30" s="209"/>
      <c r="B30" s="163"/>
      <c r="C30" s="184"/>
      <c r="D30" s="167"/>
      <c r="E30" s="165"/>
      <c r="F30" s="166"/>
      <c r="G30" s="166"/>
      <c r="H30" s="210">
        <v>0</v>
      </c>
    </row>
    <row r="31" spans="1:8">
      <c r="A31" s="206"/>
      <c r="B31" s="179"/>
      <c r="C31" s="179"/>
      <c r="D31" s="180"/>
      <c r="E31" s="181"/>
      <c r="F31" s="181"/>
      <c r="G31" s="182" t="s">
        <v>290</v>
      </c>
      <c r="H31" s="207">
        <v>0</v>
      </c>
    </row>
    <row r="32" spans="1:8">
      <c r="A32" s="211"/>
      <c r="B32" s="212"/>
      <c r="C32" s="212"/>
      <c r="D32" s="212"/>
      <c r="E32" s="212"/>
      <c r="F32" s="212"/>
      <c r="G32" s="212"/>
      <c r="H32" s="213"/>
    </row>
    <row r="33" spans="1:8">
      <c r="A33" s="214" t="s">
        <v>295</v>
      </c>
      <c r="B33" s="185"/>
      <c r="C33" s="185"/>
      <c r="D33" s="212"/>
      <c r="E33" s="212"/>
      <c r="F33" s="212"/>
      <c r="G33" s="212"/>
      <c r="H33" s="213"/>
    </row>
    <row r="34" spans="1:8" ht="25.5">
      <c r="A34" s="215" t="s">
        <v>296</v>
      </c>
      <c r="B34" s="186" t="s">
        <v>297</v>
      </c>
      <c r="C34" s="186" t="s">
        <v>17</v>
      </c>
      <c r="D34" s="212"/>
      <c r="E34" s="212"/>
      <c r="F34" s="212"/>
      <c r="G34" s="212"/>
      <c r="H34" s="213"/>
    </row>
    <row r="35" spans="1:8">
      <c r="A35" s="215" t="s">
        <v>298</v>
      </c>
      <c r="B35" s="187">
        <v>0</v>
      </c>
      <c r="C35" s="188">
        <f>H11</f>
        <v>21119</v>
      </c>
      <c r="D35" s="212"/>
      <c r="E35" s="212"/>
      <c r="F35" s="212"/>
      <c r="G35" s="212"/>
      <c r="H35" s="213"/>
    </row>
    <row r="36" spans="1:8">
      <c r="A36" s="215" t="s">
        <v>299</v>
      </c>
      <c r="B36" s="189"/>
      <c r="C36" s="188">
        <v>0</v>
      </c>
      <c r="D36" s="212"/>
      <c r="E36" s="212"/>
      <c r="F36" s="212"/>
      <c r="G36" s="212"/>
      <c r="H36" s="213"/>
    </row>
    <row r="37" spans="1:8">
      <c r="A37" s="215" t="s">
        <v>300</v>
      </c>
      <c r="B37" s="189"/>
      <c r="C37" s="188">
        <v>0</v>
      </c>
      <c r="D37" s="212"/>
      <c r="E37" s="216"/>
      <c r="F37" s="212"/>
      <c r="G37" s="212"/>
      <c r="H37" s="213"/>
    </row>
    <row r="38" spans="1:8">
      <c r="A38" s="215" t="s">
        <v>301</v>
      </c>
      <c r="B38" s="189"/>
      <c r="C38" s="190">
        <v>0</v>
      </c>
      <c r="D38" s="212"/>
      <c r="E38" s="212"/>
      <c r="F38" s="212"/>
      <c r="G38" s="212"/>
      <c r="H38" s="213"/>
    </row>
    <row r="39" spans="1:8">
      <c r="A39" s="215" t="s">
        <v>302</v>
      </c>
      <c r="B39" s="189"/>
      <c r="C39" s="189">
        <v>1</v>
      </c>
      <c r="D39" s="212"/>
      <c r="E39" s="212"/>
      <c r="F39" s="212"/>
      <c r="G39" s="212"/>
      <c r="H39" s="213"/>
    </row>
    <row r="40" spans="1:8">
      <c r="A40" s="215" t="s">
        <v>303</v>
      </c>
      <c r="B40" s="189"/>
      <c r="C40" s="188">
        <f>C35*C39</f>
        <v>21119</v>
      </c>
      <c r="D40" s="212"/>
      <c r="E40" s="212"/>
      <c r="F40" s="212"/>
      <c r="G40" s="212"/>
      <c r="H40" s="213"/>
    </row>
    <row r="41" spans="1:8">
      <c r="A41" s="217" t="s">
        <v>304</v>
      </c>
      <c r="B41" s="189"/>
      <c r="C41" s="188">
        <f>(C35+C38)/C39</f>
        <v>21119</v>
      </c>
      <c r="D41" s="212"/>
      <c r="E41" s="212"/>
      <c r="F41" s="212"/>
      <c r="G41" s="212"/>
      <c r="H41" s="213"/>
    </row>
    <row r="42" spans="1:8">
      <c r="A42" s="215" t="s">
        <v>305</v>
      </c>
      <c r="B42" s="189"/>
      <c r="C42" s="188">
        <f>C41+C36</f>
        <v>21119</v>
      </c>
      <c r="D42" s="212"/>
      <c r="E42" s="212"/>
      <c r="F42" s="212"/>
      <c r="G42" s="212"/>
      <c r="H42" s="213"/>
    </row>
    <row r="43" spans="1:8">
      <c r="A43" s="218" t="s">
        <v>306</v>
      </c>
      <c r="B43" s="191"/>
      <c r="C43" s="192">
        <v>0</v>
      </c>
      <c r="D43" s="212"/>
      <c r="E43" s="212"/>
      <c r="F43" s="212"/>
      <c r="G43" s="212"/>
      <c r="H43" s="213"/>
    </row>
    <row r="44" spans="1:8">
      <c r="A44" s="215" t="s">
        <v>307</v>
      </c>
      <c r="B44" s="189"/>
      <c r="C44" s="192">
        <f>C42</f>
        <v>21119</v>
      </c>
      <c r="D44" s="212"/>
      <c r="E44" s="212"/>
      <c r="F44" s="212"/>
      <c r="G44" s="212"/>
      <c r="H44" s="213"/>
    </row>
    <row r="45" spans="1:8">
      <c r="A45" s="219" t="s">
        <v>308</v>
      </c>
      <c r="B45" s="193"/>
      <c r="C45" s="194">
        <f>C44</f>
        <v>21119</v>
      </c>
      <c r="D45" s="212"/>
      <c r="E45" s="212"/>
      <c r="F45" s="212"/>
      <c r="G45" s="212"/>
      <c r="H45" s="213"/>
    </row>
    <row r="46" spans="1:8">
      <c r="A46" s="370"/>
      <c r="B46" s="371"/>
      <c r="C46" s="371"/>
      <c r="D46" s="371"/>
      <c r="E46" s="371"/>
      <c r="F46" s="371"/>
      <c r="G46" s="371"/>
      <c r="H46" s="372"/>
    </row>
    <row r="47" spans="1:8">
      <c r="A47" s="373" t="s">
        <v>309</v>
      </c>
      <c r="B47" s="373"/>
      <c r="C47" s="373"/>
      <c r="D47" s="373"/>
      <c r="E47" s="373"/>
      <c r="F47" s="373"/>
      <c r="G47" s="373"/>
      <c r="H47" s="373"/>
    </row>
    <row r="48" spans="1:8">
      <c r="A48" s="374" t="s">
        <v>321</v>
      </c>
      <c r="B48" s="374"/>
      <c r="C48" s="374"/>
      <c r="D48" s="374"/>
      <c r="E48" s="374"/>
      <c r="F48" s="374"/>
      <c r="G48" s="374"/>
      <c r="H48" s="374"/>
    </row>
  </sheetData>
  <mergeCells count="45">
    <mergeCell ref="A1:H1"/>
    <mergeCell ref="B2:H2"/>
    <mergeCell ref="B3:H3"/>
    <mergeCell ref="A4:A5"/>
    <mergeCell ref="B4:H5"/>
    <mergeCell ref="F6:F7"/>
    <mergeCell ref="G6:G7"/>
    <mergeCell ref="H6:H7"/>
    <mergeCell ref="A8:H8"/>
    <mergeCell ref="A12:H12"/>
    <mergeCell ref="A6:A7"/>
    <mergeCell ref="B6:B7"/>
    <mergeCell ref="C6:C7"/>
    <mergeCell ref="D6:D7"/>
    <mergeCell ref="E6:E7"/>
    <mergeCell ref="F13:F14"/>
    <mergeCell ref="G13:G14"/>
    <mergeCell ref="H13:H14"/>
    <mergeCell ref="A15:H15"/>
    <mergeCell ref="A19:H19"/>
    <mergeCell ref="A13:A14"/>
    <mergeCell ref="B13:B14"/>
    <mergeCell ref="C13:C14"/>
    <mergeCell ref="D13:D14"/>
    <mergeCell ref="E13:E14"/>
    <mergeCell ref="G20:G21"/>
    <mergeCell ref="H20:H21"/>
    <mergeCell ref="A22:H22"/>
    <mergeCell ref="A25:H25"/>
    <mergeCell ref="A26:A27"/>
    <mergeCell ref="B26:B27"/>
    <mergeCell ref="C26:C27"/>
    <mergeCell ref="D26:E26"/>
    <mergeCell ref="F26:F27"/>
    <mergeCell ref="G26:G27"/>
    <mergeCell ref="A20:A21"/>
    <mergeCell ref="B20:B21"/>
    <mergeCell ref="C20:C21"/>
    <mergeCell ref="D20:E20"/>
    <mergeCell ref="F20:F21"/>
    <mergeCell ref="H26:H27"/>
    <mergeCell ref="A28:H28"/>
    <mergeCell ref="A46:H46"/>
    <mergeCell ref="A47:H47"/>
    <mergeCell ref="A48:H48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CRONOGRAMA 01</vt:lpstr>
      <vt:lpstr>PLANILHA ORÇAMENTARIA</vt:lpstr>
      <vt:lpstr>Plan1</vt:lpstr>
      <vt:lpstr>Plan1 (2)</vt:lpstr>
      <vt:lpstr>Plan1 (3)</vt:lpstr>
      <vt:lpstr>'CRONOGRAMA 01'!Area_de_impressao</vt:lpstr>
      <vt:lpstr>'PLANILHA ORÇAMENTARIA'!Area_de_impressao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Lucas Rodrigues Ramos</cp:lastModifiedBy>
  <cp:lastPrinted>2021-11-10T14:10:25Z</cp:lastPrinted>
  <dcterms:created xsi:type="dcterms:W3CDTF">2015-09-16T17:33:27Z</dcterms:created>
  <dcterms:modified xsi:type="dcterms:W3CDTF">2021-11-10T14:10:32Z</dcterms:modified>
</cp:coreProperties>
</file>