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Documentos\lucas.ramos\Desktop\MURO 26 10 2022\correção 18 11 2022\"/>
    </mc:Choice>
  </mc:AlternateContent>
  <xr:revisionPtr revIDLastSave="0" documentId="13_ncr:1_{C419BB05-6C3D-4F6B-B7EE-C44388AE37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Orçamentária" sheetId="17" r:id="rId1"/>
    <sheet name="Memória de Cálculo" sheetId="20" r:id="rId2"/>
    <sheet name="Crono." sheetId="18" r:id="rId3"/>
    <sheet name="Desembolso" sheetId="19" r:id="rId4"/>
    <sheet name="adm local" sheetId="21" r:id="rId5"/>
  </sheets>
  <externalReferences>
    <externalReference r:id="rId6"/>
  </externalReferences>
  <definedNames>
    <definedName name="_xlnm.Print_Area" localSheetId="2">'Crono.'!$A$1:$K$22</definedName>
    <definedName name="_xlnm.Print_Area" localSheetId="3">Desembolso!$A$1:$K$20</definedName>
    <definedName name="_xlnm.Print_Area" localSheetId="1">'Memória de Cálculo'!$A$1:$I$170</definedName>
    <definedName name="_xlnm.Print_Area" localSheetId="0">'Planilha Orçamentária'!$A$1:$G$68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21" l="1"/>
  <c r="H17" i="18"/>
  <c r="G17" i="18"/>
  <c r="F17" i="18"/>
  <c r="G18" i="17"/>
  <c r="E22" i="17"/>
  <c r="E21" i="17"/>
  <c r="G34" i="20"/>
  <c r="G33" i="20"/>
  <c r="G32" i="20"/>
  <c r="F25" i="17"/>
  <c r="G25" i="17" s="1"/>
  <c r="F18" i="18" l="1"/>
  <c r="G18" i="18" s="1"/>
  <c r="B13" i="18"/>
  <c r="F18" i="17"/>
  <c r="F17" i="17"/>
  <c r="G17" i="17" s="1"/>
  <c r="F29" i="17" l="1"/>
  <c r="F26" i="17"/>
  <c r="F24" i="17"/>
  <c r="F23" i="17"/>
  <c r="F22" i="17"/>
  <c r="F21" i="17"/>
  <c r="F16" i="17"/>
  <c r="F15" i="17"/>
  <c r="F12" i="17"/>
  <c r="F9" i="17"/>
  <c r="H9" i="21" l="1"/>
  <c r="H11" i="21" s="1"/>
  <c r="C35" i="21" s="1"/>
  <c r="G21" i="20" l="1"/>
  <c r="G20" i="20"/>
  <c r="G19" i="20"/>
  <c r="G86" i="20" l="1"/>
  <c r="G85" i="20"/>
  <c r="G52" i="20"/>
  <c r="G46" i="20"/>
  <c r="G45" i="20"/>
  <c r="G44" i="20"/>
  <c r="G38" i="20"/>
  <c r="G37" i="20"/>
  <c r="G36" i="20"/>
  <c r="H12" i="20"/>
  <c r="H11" i="20"/>
  <c r="G17" i="20" l="1"/>
  <c r="G16" i="20"/>
  <c r="G29" i="17" l="1"/>
  <c r="G24" i="17" l="1"/>
  <c r="C41" i="21" l="1"/>
  <c r="C42" i="21" s="1"/>
  <c r="C44" i="21" s="1"/>
  <c r="C45" i="21" s="1"/>
  <c r="C40" i="21" l="1"/>
  <c r="G9" i="17" l="1"/>
  <c r="G10" i="17" s="1"/>
  <c r="A20" i="19"/>
  <c r="A19" i="19"/>
  <c r="A22" i="18"/>
  <c r="A21" i="18"/>
  <c r="H10" i="20" l="1"/>
  <c r="G15" i="20"/>
  <c r="K51" i="20" l="1"/>
  <c r="H83" i="20" l="1"/>
  <c r="H84" i="20" s="1"/>
  <c r="H79" i="20"/>
  <c r="H80" i="20" s="1"/>
  <c r="H75" i="20"/>
  <c r="H76" i="20" s="1"/>
  <c r="H71" i="20"/>
  <c r="H70" i="20"/>
  <c r="H66" i="20"/>
  <c r="H65" i="20"/>
  <c r="H55" i="20"/>
  <c r="H56" i="20"/>
  <c r="H61" i="20"/>
  <c r="H60" i="20"/>
  <c r="I78" i="20"/>
  <c r="K6" i="20"/>
  <c r="K5" i="20"/>
  <c r="H57" i="20" l="1"/>
  <c r="H62" i="20"/>
  <c r="H67" i="20"/>
  <c r="H72" i="20"/>
  <c r="A17" i="19"/>
  <c r="O15" i="19"/>
  <c r="S9" i="19"/>
  <c r="A19" i="18"/>
  <c r="C5" i="19"/>
  <c r="C4" i="19"/>
  <c r="O15" i="18"/>
  <c r="S9" i="18"/>
  <c r="C4" i="18" l="1"/>
  <c r="C5" i="18"/>
  <c r="G30" i="17" l="1"/>
  <c r="G16" i="17"/>
  <c r="G26" i="17" l="1"/>
  <c r="G15" i="17"/>
  <c r="G19" i="17" s="1"/>
  <c r="G23" i="17"/>
  <c r="G22" i="17" l="1"/>
  <c r="G27" i="17" s="1"/>
  <c r="G12" i="17"/>
  <c r="G13" i="17" s="1"/>
  <c r="G31" i="17" l="1"/>
  <c r="F64" i="17" l="1"/>
  <c r="F70" i="17" s="1"/>
  <c r="J66" i="17"/>
  <c r="C13" i="18"/>
  <c r="E6" i="18" l="1"/>
  <c r="D13" i="18" s="1"/>
  <c r="E6" i="19"/>
  <c r="C13" i="19" s="1"/>
  <c r="C17" i="18"/>
  <c r="D13" i="19" l="1"/>
  <c r="D17" i="18" l="1"/>
  <c r="H18" i="18" l="1"/>
</calcChain>
</file>

<file path=xl/sharedStrings.xml><?xml version="1.0" encoding="utf-8"?>
<sst xmlns="http://schemas.openxmlformats.org/spreadsheetml/2006/main" count="413" uniqueCount="187">
  <si>
    <t>ITEM</t>
  </si>
  <si>
    <t>QUANT.</t>
  </si>
  <si>
    <t>1.1</t>
  </si>
  <si>
    <t>m²</t>
  </si>
  <si>
    <t>3.1</t>
  </si>
  <si>
    <t>3.2</t>
  </si>
  <si>
    <t>3.3</t>
  </si>
  <si>
    <t>PREFEITURA MUNICIPAL DE ATÍLIO VIVÁCQUA/ES</t>
  </si>
  <si>
    <t>ESPECIFICAÇÃO</t>
  </si>
  <si>
    <t>UND.</t>
  </si>
  <si>
    <t>PREÇO UNITÁRIO</t>
  </si>
  <si>
    <t>PREÇO TOTAL</t>
  </si>
  <si>
    <t>Prefeito Municipal</t>
  </si>
  <si>
    <t>BDI</t>
  </si>
  <si>
    <t>2.1</t>
  </si>
  <si>
    <t>2.2</t>
  </si>
  <si>
    <t>2.3</t>
  </si>
  <si>
    <t>__________________________________________________</t>
  </si>
  <si>
    <t>______________________________________________</t>
  </si>
  <si>
    <t>TOTAL ÍTEM 2</t>
  </si>
  <si>
    <t>TOTAL ÍTEM 3</t>
  </si>
  <si>
    <t>TOTAL ÍTEM 1</t>
  </si>
  <si>
    <t>CÓDIGO REFERÊNCIA</t>
  </si>
  <si>
    <t>MURO DE ARRIMO</t>
  </si>
  <si>
    <t>MOVIMENTAÇÃO DE TERRAS</t>
  </si>
  <si>
    <t>3.4</t>
  </si>
  <si>
    <t>GUARDA CORPO</t>
  </si>
  <si>
    <t>Fornecimento, preparo e aplicação de concreto Fck=15 MPa (brita 1 e 2) - (5% de perdas já incluído no custo)</t>
  </si>
  <si>
    <t>m³</t>
  </si>
  <si>
    <t>Fornecimento, dobragem e colocação em fôrma, de armadura CA-50 A média, diâmetro de 6.3 a 10.0 mm</t>
  </si>
  <si>
    <t>Fornecimento, dobragem e colocação em fôrma, de armadura CA-60 B fina, diâmetro de 4.0 a 7.0mm</t>
  </si>
  <si>
    <t>IOPES 40320</t>
  </si>
  <si>
    <t>IOPES 40328</t>
  </si>
  <si>
    <t>IOPES 40333</t>
  </si>
  <si>
    <t>4.1</t>
  </si>
  <si>
    <t>4.2</t>
  </si>
  <si>
    <t>4.3</t>
  </si>
  <si>
    <t>4.4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</si>
  <si>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</si>
  <si>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IOPES 50606</t>
  </si>
  <si>
    <t>Chapisco de argamassa de cimento e areia média ou grossa lavada, no traço 1:3, espessura 5 mm</t>
  </si>
  <si>
    <t>Emboço de argamassa de cimento, cal hidratada CH1 e areia média ou grossa lavada no traço 1:0.5:6, espessura 20 mm</t>
  </si>
  <si>
    <t>IOPES 120101</t>
  </si>
  <si>
    <t>IOPES 120301</t>
  </si>
  <si>
    <t>4.5</t>
  </si>
  <si>
    <t>4.6</t>
  </si>
  <si>
    <t>4.7</t>
  </si>
  <si>
    <t>m</t>
  </si>
  <si>
    <t>5.1</t>
  </si>
  <si>
    <t>TOTAL ÍTEM 5</t>
  </si>
  <si>
    <t>PREÇO UNITÁRIO SEM BDI</t>
  </si>
  <si>
    <t>REFERENCIAIS DE PREÇOS:                                                                            DER-ES 01/2018 ; IOPES 09/2018 ; SINAPI 09/2018</t>
  </si>
  <si>
    <t>Josemar Machado Fernandes</t>
  </si>
  <si>
    <t>IOPES 40337</t>
  </si>
  <si>
    <t>Fôrma em chapa de madeira compensada plastificada 12mm para estrutura em geral, 5 reaproveitamentos, reforçada com sarrafos de madeira 2.5x10cm (incl material, corte, montagem, escoras em eucalipto e desforma)</t>
  </si>
  <si>
    <t>LOCAL: ALTO NITERÓI,  ATÍLIO VIVÁCQUA-ES</t>
  </si>
  <si>
    <t>PLANILHA ORÇAMENTÁRIA  (ESTIMATIVA)</t>
  </si>
  <si>
    <t>MURO 01</t>
  </si>
  <si>
    <t>Município de Atílio Vivácqua</t>
  </si>
  <si>
    <t>Cronograma</t>
  </si>
  <si>
    <t>Total da Obra:</t>
  </si>
  <si>
    <t>BDI:</t>
  </si>
  <si>
    <t>DESCRIÇÃO</t>
  </si>
  <si>
    <t>Valores</t>
  </si>
  <si>
    <t>R$</t>
  </si>
  <si>
    <t>%</t>
  </si>
  <si>
    <t>TOTAL ACUMULADO (R$)</t>
  </si>
  <si>
    <t>Cronograma de Desembolso</t>
  </si>
  <si>
    <t>MUROS</t>
  </si>
  <si>
    <t>L</t>
  </si>
  <si>
    <t>H</t>
  </si>
  <si>
    <t>B</t>
  </si>
  <si>
    <t>LADOS</t>
  </si>
  <si>
    <t>COLUNAS</t>
  </si>
  <si>
    <t>VIGA</t>
  </si>
  <si>
    <t>QT</t>
  </si>
  <si>
    <t>TOTAL</t>
  </si>
  <si>
    <t>Kg</t>
  </si>
  <si>
    <t>VOL.</t>
  </si>
  <si>
    <t>AREA</t>
  </si>
  <si>
    <t>UND</t>
  </si>
  <si>
    <t>OBRA/SERVIÇO: MURO DE ARRIMO 01, 02 E 03  no Bairro Alto Niteroi.</t>
  </si>
  <si>
    <t>JOSEMAR MACHADO FERNANDES</t>
  </si>
  <si>
    <t>MEMÓRIA DE CALCULO</t>
  </si>
  <si>
    <t>OBRA/SERVIÇO: MURO DE ARRIMO 01, 02 e 03 no Bairro Alto Niteroi.</t>
  </si>
  <si>
    <t>SINAPI 93358</t>
  </si>
  <si>
    <t>SINAPI 101616</t>
  </si>
  <si>
    <t>TOTAL MUROS:</t>
  </si>
  <si>
    <t>CONCRETO CICLÓPICO FCK = 15MPA, 30% PEDRA DE MÃO EM VOLUME REAL, INCLUSIVE LANÇAMENTO. AF_05/2021</t>
  </si>
  <si>
    <t>Lucas Rodrigues Ramos</t>
  </si>
  <si>
    <t>CREA-ES 025761/D</t>
  </si>
  <si>
    <t>MUROS 1, 2 E 3</t>
  </si>
  <si>
    <t>MURO DE ARRIMO (1, 2 E 3)</t>
  </si>
  <si>
    <t>DER 20305</t>
  </si>
  <si>
    <t>licitação</t>
  </si>
  <si>
    <t>Composição</t>
  </si>
  <si>
    <t>Administração Local</t>
  </si>
  <si>
    <t>COMPOSIÇÃO DE PREÇO UNITÁRIO</t>
  </si>
  <si>
    <t>TABELA</t>
  </si>
  <si>
    <t>CÓDIGO</t>
  </si>
  <si>
    <t>COMPOSIÇÃO 01</t>
  </si>
  <si>
    <t>1.1. Administração Local</t>
  </si>
  <si>
    <t xml:space="preserve"> Insumo</t>
  </si>
  <si>
    <t>Unid.</t>
  </si>
  <si>
    <t>Código</t>
  </si>
  <si>
    <t>Coefic.</t>
  </si>
  <si>
    <t>Encargos       %</t>
  </si>
  <si>
    <t>Custo Unitário</t>
  </si>
  <si>
    <t>Quantidade</t>
  </si>
  <si>
    <t>Sub-Total</t>
  </si>
  <si>
    <t>Insumo</t>
  </si>
  <si>
    <t>C. Prod.</t>
  </si>
  <si>
    <t>Pr. Prod.</t>
  </si>
  <si>
    <t>Pr. Unit.</t>
  </si>
  <si>
    <t>Materiais</t>
  </si>
  <si>
    <t>Equipamentos</t>
  </si>
  <si>
    <t>SERVIÇOS</t>
  </si>
  <si>
    <t>RESUMO :</t>
  </si>
  <si>
    <t>Discriminação</t>
  </si>
  <si>
    <t>Taxa (%)</t>
  </si>
  <si>
    <t>Mão-de-Obra (A)</t>
  </si>
  <si>
    <t>Materias (B)</t>
  </si>
  <si>
    <t>Serviços (F)</t>
  </si>
  <si>
    <t>Produção da Equipe (D)</t>
  </si>
  <si>
    <t>Custo Horário Total [(A)+(C)]</t>
  </si>
  <si>
    <t>Custo Unitário da Execução [(A)+(C)/(D)]=(E)</t>
  </si>
  <si>
    <t>Custo Direto Total [(B)+(E)]</t>
  </si>
  <si>
    <t>Bonificação e Despesas Indiretas - BDI</t>
  </si>
  <si>
    <t>Custo Total com BDI + Serviços (F)</t>
  </si>
  <si>
    <t>Custo Unitário (adotado)</t>
  </si>
  <si>
    <t>Observação:</t>
  </si>
  <si>
    <t>O item é uma composição de custos, sendo formado pela mão de obra (tabela SINAPI) e  insumos cotados no mercado.</t>
  </si>
  <si>
    <t>Equipamentos ©</t>
  </si>
  <si>
    <t>TOTAL ÍTEM 4</t>
  </si>
  <si>
    <t>SINAPI 96385</t>
  </si>
  <si>
    <t>EXECUÇÃO E COMPACTAÇÃO DE ATERRO COM SOLO PREDOM. ARGILOSO - EXCLUSIVE SOLO, ESCAVAÇÃO, CARGA E TRANSPORTE. AF_11/2019 (REATERRO COM MATERIAL SELANTE)</t>
  </si>
  <si>
    <t>3.5</t>
  </si>
  <si>
    <t>SINAPI 102487</t>
  </si>
  <si>
    <t>SINAPI 99837</t>
  </si>
  <si>
    <t>Prazo de Execução (150 dias, 60 dias para processo licitatório e 90 dias para execução)</t>
  </si>
  <si>
    <t>Placa de obra nas dimensões de 2.0 x 4.0 m, padrão DER</t>
  </si>
  <si>
    <t>MURO 2</t>
  </si>
  <si>
    <t>MURO 3</t>
  </si>
  <si>
    <t>MURO 1</t>
  </si>
  <si>
    <t>GUARDA-CORPO</t>
  </si>
  <si>
    <t>Comprimento X (Base+Elevação)</t>
  </si>
  <si>
    <t>MURO 1 - (0,87x7)+(1,05x7)+(1,25x7)+(1,43x7)</t>
  </si>
  <si>
    <t>MURO 2 - (0,93x10)+(1,13x10)</t>
  </si>
  <si>
    <t>MURO 3 - (0,88x5)+(1,06x5)+(1,26x5)</t>
  </si>
  <si>
    <t>PREPARO DE FUNDO DE VALA COM LARGURA MENOR QUE 1,5 M (ACERTO DO SOLO NATURAL). AF_08/2020</t>
  </si>
  <si>
    <t xml:space="preserve">GUARDA-CORPO DE AÇO GALVANIZADO DE 1,10M, MONTANTES TUBULARES DE 1.1/4 "ESPAÇADOS DE 1,20M, TRAVESSA SUPERIOR DE 1.1/2", GRADIL FORMADO POR TUBOS HORIZONTAIS DE 1" E VERTICAIS DE 3/4", FIXADO COM CHUMBADOR MECÂNICO. AF_04/2019_P
</t>
  </si>
  <si>
    <t>Aterro manual para regularização do terreno em argila, inclusive adensamento manual e fornecimento do material (máximo de 100m3)</t>
  </si>
  <si>
    <t xml:space="preserve">DER 030208 </t>
  </si>
  <si>
    <t>MOVIMENTAÇÃO DE TERRAS (MURO 1, 2 E 3)</t>
  </si>
  <si>
    <t>GUARDA-CORPO (MURO 1, 2 E 3)</t>
  </si>
  <si>
    <t xml:space="preserve">SINAPI 96624 </t>
  </si>
  <si>
    <t>2.4</t>
  </si>
  <si>
    <t>DER 030208</t>
  </si>
  <si>
    <t>SINAPI 96624</t>
  </si>
  <si>
    <t>CUSTO TOTAL COM BDI 24,90% (R$)</t>
  </si>
  <si>
    <t>LASTRO COM MATERIAL GRANULAR (PEDRA BRITADA N.2), APLICADO EM PISOS OU LAJES SOBRE SOLO, ESPESSURA DE *10 CM*. AF_08/2017(MATERIAL DRENANTE)</t>
  </si>
  <si>
    <t>SINAPI 93589</t>
  </si>
  <si>
    <t>M3XKM</t>
  </si>
  <si>
    <t>TRANSPORTE COM CAMINHÃO BASCULANTE DE 10 M³, EM VIA URBANA EM REVESTIMENTO PRIMÁRIO (UNIDADE: M3XKM). AF_07/2020</t>
  </si>
  <si>
    <t>KM</t>
  </si>
  <si>
    <t>SINAPI 102717</t>
  </si>
  <si>
    <t>ENCHIMENTO DE BRITA PARA DRENO, LANÇAMENTO MECANIZADO. AF_07/2021</t>
  </si>
  <si>
    <t>SINAPI 100341</t>
  </si>
  <si>
    <t>SINAPI 90694</t>
  </si>
  <si>
    <t>TUBO DE PVC PARA REDE COLETORA DE ESGOTO DE PAREDE MACIÇA, DN 100 MM, JUNTA ELÁSTICA - FORNECIMENTO E ASSENTAMENTO. AF_01/2021(BARBACÃ)</t>
  </si>
  <si>
    <t>SINAPI  90694</t>
  </si>
  <si>
    <t>ESCAVAÇÃO MANUAL DE VALA COM PROFUNDIDADE MENOR OU IGUAL A 1,30 M. AF_02/2021</t>
  </si>
  <si>
    <t>CANTEIRO DE OBRAS</t>
  </si>
  <si>
    <t>REFERENCIAIS DE PREÇOS: DER-ES 06/2022;SINAPI 06/2022  Leis Sociais 115,66% (h) 72,36%(mês)</t>
  </si>
  <si>
    <t>Data Base: (06/2022 - SINAPI)</t>
  </si>
  <si>
    <t>6 + 6,10</t>
  </si>
  <si>
    <t>H (FRENTE E COSTAS)</t>
  </si>
  <si>
    <t>4 + 4,08</t>
  </si>
  <si>
    <t>5 + 5,08</t>
  </si>
  <si>
    <t>Área (frente e fundo) + lados</t>
  </si>
  <si>
    <t>FABRICAÇÃO, MONTAGEM E DESMONTAGEM DE FÔRMA PARA CORTINA DE CONTENÇÃO, EM M2 CHAPA DE MADEIRA COMPENSADA PLASTIFICADA, E = 18 MM, 10 UTILIZAÇÕES. AF_07/2019</t>
  </si>
  <si>
    <t xml:space="preserve">GUARDA-CORPO DE AÇO GALVANIZADO DE 1,10M, MONTANTES TUBULARES DE 1.1/4 " ESPAÇADOS DE 1,20M, TRAVESSA SUPERIOR DE 1.1/2", GRADIL FORMADO POR  TUBOS HORIZONTAIS DE 1" E VERTICAIS DE 3/4", FIXADO COM CHUMBADOR MECÂNICO. AF_04/2019_P
</t>
  </si>
  <si>
    <t>TUBO DE PVC PARA REDE COLETORA DE ESGOTO DE PAREDE MACIÇA, DN 100 MM, JUNTA ELÁSTICA - FORNECIMENTO E ASSENTAMENTO. AF_01/2021 (BARBACÃ)</t>
  </si>
  <si>
    <t>_________________________________</t>
  </si>
  <si>
    <t>Engenheiro Civil CREA-ES 025761/D</t>
  </si>
  <si>
    <t>ENGENHEIRO CIVIL DE OBRA PLENO - CONSIDERANDO 4 H/SEMANA POR 3 MESES = 36 HORAS</t>
  </si>
  <si>
    <t>ENCARREGADO GERAL DE OBRAS - CONSIDERANDO 10 H/SEMANA POR 3 MESES = 120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</si>
</sst>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$&quot;\ #,##0.00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&quot;R$&quot;#,##0.00"/>
    <numFmt numFmtId="168" formatCode="[$-F800]dddd\,\ mmmm\ dd\,\ yyyy"/>
    <numFmt numFmtId="169" formatCode="0.0%"/>
    <numFmt numFmtId="170" formatCode="_(&quot;R$ &quot;* #,##0.00_);_(&quot;R$ &quot;* \(#,##0.00\);_(&quot;R$ &quot;* &quot;-&quot;??_);_(@_)"/>
    <numFmt numFmtId="171" formatCode="#,##0.0000"/>
    <numFmt numFmtId="172" formatCode="0.0000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i/>
      <sz val="11"/>
      <color rgb="FF7F7F7F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8"/>
      <color rgb="FF000000"/>
      <name val="Verdana"/>
      <family val="2"/>
    </font>
    <font>
      <sz val="11"/>
      <color rgb="FF000000"/>
      <name val="Calibri1"/>
    </font>
    <font>
      <sz val="10"/>
      <color rgb="FF000000"/>
      <name val="Arial2"/>
    </font>
    <font>
      <b/>
      <sz val="10"/>
      <color rgb="FF000000"/>
      <name val="Arial2"/>
    </font>
    <font>
      <sz val="18"/>
      <color theme="3"/>
      <name val="Calibri Light"/>
      <family val="2"/>
      <scheme val="maj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95B3D7"/>
        <bgColor rgb="FF95B3D7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 applyNumberFormat="0" applyBorder="0" applyProtection="0"/>
    <xf numFmtId="0" fontId="24" fillId="0" borderId="0"/>
    <xf numFmtId="0" fontId="27" fillId="0" borderId="0" applyNumberFormat="0" applyFill="0" applyBorder="0" applyAlignment="0" applyProtection="0"/>
  </cellStyleXfs>
  <cellXfs count="460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" fontId="2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" fillId="2" borderId="16" xfId="1" applyFont="1" applyFill="1" applyBorder="1" applyAlignment="1">
      <alignment vertical="top"/>
    </xf>
    <xf numFmtId="0" fontId="1" fillId="0" borderId="0" xfId="1" applyAlignment="1" applyProtection="1">
      <alignment vertical="center"/>
      <protection locked="0"/>
    </xf>
    <xf numFmtId="0" fontId="8" fillId="0" borderId="13" xfId="1" applyFont="1" applyBorder="1" applyAlignment="1" applyProtection="1">
      <alignment vertical="center"/>
      <protection locked="0"/>
    </xf>
    <xf numFmtId="0" fontId="7" fillId="0" borderId="13" xfId="1" applyFont="1" applyBorder="1" applyAlignment="1" applyProtection="1">
      <alignment vertical="center" wrapText="1"/>
      <protection locked="0"/>
    </xf>
    <xf numFmtId="0" fontId="8" fillId="0" borderId="14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6" fillId="2" borderId="7" xfId="1" applyFont="1" applyFill="1" applyBorder="1" applyAlignment="1" applyProtection="1">
      <alignment vertical="center"/>
      <protection locked="0"/>
    </xf>
    <xf numFmtId="0" fontId="6" fillId="2" borderId="0" xfId="1" applyFont="1" applyFill="1" applyAlignment="1" applyProtection="1">
      <alignment vertical="center" wrapText="1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1" fillId="0" borderId="8" xfId="1" applyBorder="1" applyAlignment="1" applyProtection="1">
      <alignment vertic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ill="1" applyAlignment="1" applyProtection="1">
      <alignment horizontal="left" vertical="center"/>
      <protection locked="0"/>
    </xf>
    <xf numFmtId="0" fontId="1" fillId="2" borderId="0" xfId="1" applyFill="1" applyAlignment="1" applyProtection="1">
      <alignment horizontal="center" vertical="center"/>
      <protection locked="0"/>
    </xf>
    <xf numFmtId="166" fontId="1" fillId="2" borderId="0" xfId="6" applyFill="1" applyAlignment="1" applyProtection="1">
      <alignment horizontal="center" vertical="center"/>
      <protection locked="0"/>
    </xf>
    <xf numFmtId="4" fontId="1" fillId="2" borderId="0" xfId="6" applyNumberFormat="1" applyFill="1" applyAlignment="1" applyProtection="1">
      <alignment horizontal="right" vertical="center"/>
      <protection locked="0"/>
    </xf>
    <xf numFmtId="4" fontId="6" fillId="6" borderId="0" xfId="1" applyNumberFormat="1" applyFont="1" applyFill="1" applyAlignment="1" applyProtection="1">
      <alignment horizontal="right" vertical="center" wrapText="1"/>
      <protection locked="0"/>
    </xf>
    <xf numFmtId="169" fontId="6" fillId="6" borderId="0" xfId="4" applyNumberFormat="1" applyFont="1" applyFill="1" applyAlignment="1" applyProtection="1">
      <alignment horizontal="center" vertical="center" wrapText="1"/>
      <protection locked="0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0" fontId="6" fillId="0" borderId="13" xfId="1" applyFont="1" applyBorder="1" applyAlignment="1">
      <alignment vertical="center"/>
    </xf>
    <xf numFmtId="166" fontId="6" fillId="0" borderId="13" xfId="6" applyFont="1" applyBorder="1" applyAlignment="1">
      <alignment vertical="center"/>
    </xf>
    <xf numFmtId="167" fontId="6" fillId="0" borderId="13" xfId="6" applyNumberFormat="1" applyFont="1" applyBorder="1" applyAlignment="1">
      <alignment horizontal="right" vertical="center"/>
    </xf>
    <xf numFmtId="167" fontId="6" fillId="0" borderId="13" xfId="1" applyNumberFormat="1" applyFont="1" applyBorder="1" applyAlignment="1">
      <alignment horizontal="right" vertical="center"/>
    </xf>
    <xf numFmtId="4" fontId="6" fillId="0" borderId="13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6" xfId="1" applyFont="1" applyBorder="1" applyAlignment="1">
      <alignment horizontal="left" vertical="center" wrapText="1"/>
    </xf>
    <xf numFmtId="0" fontId="11" fillId="2" borderId="39" xfId="1" applyFont="1" applyFill="1" applyBorder="1" applyAlignment="1">
      <alignment horizontal="center"/>
    </xf>
    <xf numFmtId="0" fontId="11" fillId="2" borderId="40" xfId="1" applyFont="1" applyFill="1" applyBorder="1" applyAlignment="1">
      <alignment horizontal="center"/>
    </xf>
    <xf numFmtId="0" fontId="11" fillId="2" borderId="41" xfId="1" applyFont="1" applyFill="1" applyBorder="1" applyAlignment="1">
      <alignment horizontal="center"/>
    </xf>
    <xf numFmtId="0" fontId="11" fillId="2" borderId="42" xfId="1" applyFont="1" applyFill="1" applyBorder="1" applyAlignment="1">
      <alignment horizontal="center"/>
    </xf>
    <xf numFmtId="0" fontId="11" fillId="2" borderId="43" xfId="1" applyFont="1" applyFill="1" applyBorder="1" applyAlignment="1">
      <alignment horizontal="center"/>
    </xf>
    <xf numFmtId="0" fontId="11" fillId="7" borderId="46" xfId="1" applyFont="1" applyFill="1" applyBorder="1" applyAlignment="1">
      <alignment horizontal="center"/>
    </xf>
    <xf numFmtId="0" fontId="11" fillId="7" borderId="47" xfId="1" applyFont="1" applyFill="1" applyBorder="1" applyAlignment="1">
      <alignment horizontal="center"/>
    </xf>
    <xf numFmtId="14" fontId="1" fillId="0" borderId="0" xfId="1" applyNumberFormat="1" applyAlignment="1">
      <alignment vertical="center"/>
    </xf>
    <xf numFmtId="4" fontId="10" fillId="0" borderId="2" xfId="7" applyNumberFormat="1" applyFont="1" applyBorder="1" applyAlignment="1">
      <alignment horizontal="center" vertical="center"/>
    </xf>
    <xf numFmtId="4" fontId="10" fillId="0" borderId="11" xfId="7" applyNumberFormat="1" applyFont="1" applyBorder="1" applyAlignment="1">
      <alignment horizontal="center" vertical="center"/>
    </xf>
    <xf numFmtId="0" fontId="11" fillId="7" borderId="7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center" vertical="center"/>
    </xf>
    <xf numFmtId="10" fontId="10" fillId="0" borderId="12" xfId="8" applyNumberFormat="1" applyFont="1" applyBorder="1" applyAlignment="1">
      <alignment horizontal="center" vertical="center"/>
    </xf>
    <xf numFmtId="10" fontId="10" fillId="0" borderId="15" xfId="8" applyNumberFormat="1" applyFont="1" applyBorder="1" applyAlignment="1">
      <alignment horizontal="center" vertical="center"/>
    </xf>
    <xf numFmtId="49" fontId="11" fillId="7" borderId="4" xfId="1" applyNumberFormat="1" applyFont="1" applyFill="1" applyBorder="1" applyAlignment="1">
      <alignment vertical="center"/>
    </xf>
    <xf numFmtId="49" fontId="11" fillId="7" borderId="5" xfId="1" applyNumberFormat="1" applyFont="1" applyFill="1" applyBorder="1" applyAlignment="1">
      <alignment vertical="center"/>
    </xf>
    <xf numFmtId="49" fontId="11" fillId="7" borderId="6" xfId="1" applyNumberFormat="1" applyFont="1" applyFill="1" applyBorder="1" applyAlignment="1">
      <alignment vertical="center"/>
    </xf>
    <xf numFmtId="167" fontId="11" fillId="0" borderId="54" xfId="7" applyNumberFormat="1" applyFont="1" applyBorder="1" applyAlignment="1">
      <alignment horizontal="center" vertical="center"/>
    </xf>
    <xf numFmtId="4" fontId="10" fillId="0" borderId="54" xfId="7" applyNumberFormat="1" applyFont="1" applyBorder="1" applyAlignment="1">
      <alignment horizontal="center" vertical="center"/>
    </xf>
    <xf numFmtId="0" fontId="11" fillId="0" borderId="9" xfId="1" applyFont="1" applyBorder="1" applyAlignment="1">
      <alignment horizontal="left"/>
    </xf>
    <xf numFmtId="0" fontId="11" fillId="0" borderId="0" xfId="1" applyFont="1" applyAlignment="1">
      <alignment horizontal="left"/>
    </xf>
    <xf numFmtId="4" fontId="10" fillId="0" borderId="58" xfId="7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166" fontId="1" fillId="0" borderId="0" xfId="6" applyAlignment="1">
      <alignment horizontal="right" vertical="center"/>
    </xf>
    <xf numFmtId="4" fontId="1" fillId="0" borderId="0" xfId="6" applyNumberFormat="1" applyAlignment="1">
      <alignment horizontal="right" vertical="center"/>
    </xf>
    <xf numFmtId="2" fontId="1" fillId="0" borderId="0" xfId="6" applyNumberFormat="1" applyAlignment="1">
      <alignment horizontal="right" vertical="center"/>
    </xf>
    <xf numFmtId="10" fontId="10" fillId="0" borderId="13" xfId="8" applyNumberFormat="1" applyFont="1" applyBorder="1" applyAlignment="1">
      <alignment horizontal="center" vertical="center"/>
    </xf>
    <xf numFmtId="4" fontId="10" fillId="0" borderId="10" xfId="7" applyNumberFormat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49" fontId="11" fillId="7" borderId="13" xfId="1" applyNumberFormat="1" applyFont="1" applyFill="1" applyBorder="1" applyAlignment="1">
      <alignment vertical="center"/>
    </xf>
    <xf numFmtId="4" fontId="10" fillId="2" borderId="11" xfId="7" applyNumberFormat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10" fontId="10" fillId="2" borderId="15" xfId="8" applyNumberFormat="1" applyFont="1" applyFill="1" applyBorder="1" applyAlignment="1">
      <alignment horizontal="center" vertical="center"/>
    </xf>
    <xf numFmtId="0" fontId="11" fillId="2" borderId="62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vertical="top" wrapText="1"/>
    </xf>
    <xf numFmtId="0" fontId="6" fillId="2" borderId="24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 wrapText="1"/>
    </xf>
    <xf numFmtId="4" fontId="6" fillId="3" borderId="25" xfId="1" applyNumberFormat="1" applyFont="1" applyFill="1" applyBorder="1" applyAlignment="1">
      <alignment horizontal="center" vertical="center" wrapText="1"/>
    </xf>
    <xf numFmtId="4" fontId="6" fillId="0" borderId="25" xfId="1" applyNumberFormat="1" applyFont="1" applyBorder="1" applyAlignment="1">
      <alignment horizontal="center" vertical="center" wrapText="1"/>
    </xf>
    <xf numFmtId="4" fontId="6" fillId="3" borderId="26" xfId="1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4" fontId="13" fillId="4" borderId="6" xfId="0" applyNumberFormat="1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2" fontId="13" fillId="2" borderId="25" xfId="0" applyNumberFormat="1" applyFont="1" applyFill="1" applyBorder="1" applyAlignment="1">
      <alignment horizontal="right" vertical="center"/>
    </xf>
    <xf numFmtId="164" fontId="13" fillId="0" borderId="25" xfId="0" applyNumberFormat="1" applyFont="1" applyBorder="1" applyAlignment="1">
      <alignment vertical="center"/>
    </xf>
    <xf numFmtId="164" fontId="13" fillId="2" borderId="26" xfId="0" applyNumberFormat="1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/>
    </xf>
    <xf numFmtId="0" fontId="13" fillId="2" borderId="29" xfId="0" applyFont="1" applyFill="1" applyBorder="1" applyAlignment="1">
      <alignment horizontal="center" vertical="center"/>
    </xf>
    <xf numFmtId="2" fontId="13" fillId="2" borderId="29" xfId="0" applyNumberFormat="1" applyFont="1" applyFill="1" applyBorder="1" applyAlignment="1">
      <alignment horizontal="right" vertical="center"/>
    </xf>
    <xf numFmtId="164" fontId="12" fillId="0" borderId="29" xfId="0" applyNumberFormat="1" applyFont="1" applyBorder="1" applyAlignment="1">
      <alignment horizontal="center" vertical="center"/>
    </xf>
    <xf numFmtId="164" fontId="13" fillId="2" borderId="30" xfId="0" applyNumberFormat="1" applyFont="1" applyFill="1" applyBorder="1" applyAlignment="1">
      <alignment vertical="center"/>
    </xf>
    <xf numFmtId="2" fontId="13" fillId="4" borderId="5" xfId="0" applyNumberFormat="1" applyFont="1" applyFill="1" applyBorder="1" applyAlignment="1">
      <alignment horizontal="right" vertical="center"/>
    </xf>
    <xf numFmtId="164" fontId="13" fillId="4" borderId="5" xfId="0" applyNumberFormat="1" applyFont="1" applyFill="1" applyBorder="1" applyAlignment="1">
      <alignment vertical="center"/>
    </xf>
    <xf numFmtId="164" fontId="13" fillId="4" borderId="6" xfId="0" applyNumberFormat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3" fillId="0" borderId="17" xfId="0" applyNumberFormat="1" applyFont="1" applyBorder="1" applyAlignment="1">
      <alignment vertical="center"/>
    </xf>
    <xf numFmtId="164" fontId="13" fillId="2" borderId="21" xfId="0" applyNumberFormat="1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/>
    </xf>
    <xf numFmtId="2" fontId="13" fillId="0" borderId="17" xfId="0" applyNumberFormat="1" applyFont="1" applyBorder="1" applyAlignment="1">
      <alignment horizontal="right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2" fontId="13" fillId="2" borderId="13" xfId="0" applyNumberFormat="1" applyFont="1" applyFill="1" applyBorder="1" applyAlignment="1">
      <alignment horizontal="right" vertical="center"/>
    </xf>
    <xf numFmtId="164" fontId="12" fillId="0" borderId="13" xfId="0" applyNumberFormat="1" applyFont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right" vertical="center"/>
    </xf>
    <xf numFmtId="164" fontId="13" fillId="0" borderId="2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right" vertical="center"/>
    </xf>
    <xf numFmtId="164" fontId="12" fillId="0" borderId="5" xfId="0" applyNumberFormat="1" applyFont="1" applyBorder="1" applyAlignment="1">
      <alignment horizontal="center" vertical="center"/>
    </xf>
    <xf numFmtId="164" fontId="13" fillId="2" borderId="23" xfId="0" applyNumberFormat="1" applyFont="1" applyFill="1" applyBorder="1" applyAlignment="1">
      <alignment vertical="center"/>
    </xf>
    <xf numFmtId="164" fontId="12" fillId="4" borderId="5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/>
    <xf numFmtId="0" fontId="13" fillId="0" borderId="7" xfId="0" applyFont="1" applyBorder="1"/>
    <xf numFmtId="0" fontId="13" fillId="0" borderId="18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12" xfId="0" applyFont="1" applyBorder="1"/>
    <xf numFmtId="0" fontId="13" fillId="0" borderId="13" xfId="0" applyFont="1" applyBorder="1"/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vertical="center" wrapText="1"/>
    </xf>
    <xf numFmtId="0" fontId="12" fillId="2" borderId="1" xfId="1" applyFont="1" applyFill="1" applyBorder="1" applyAlignment="1">
      <alignment vertical="top" wrapText="1"/>
    </xf>
    <xf numFmtId="10" fontId="12" fillId="2" borderId="1" xfId="1" applyNumberFormat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/>
    </xf>
    <xf numFmtId="2" fontId="13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right" vertical="center"/>
    </xf>
    <xf numFmtId="164" fontId="13" fillId="4" borderId="1" xfId="0" applyNumberFormat="1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4" fontId="14" fillId="0" borderId="1" xfId="0" applyNumberFormat="1" applyFont="1" applyBorder="1"/>
    <xf numFmtId="0" fontId="14" fillId="2" borderId="64" xfId="0" applyFont="1" applyFill="1" applyBorder="1"/>
    <xf numFmtId="0" fontId="12" fillId="2" borderId="65" xfId="1" applyFont="1" applyFill="1" applyBorder="1" applyAlignment="1">
      <alignment horizontal="center" vertical="center" wrapText="1"/>
    </xf>
    <xf numFmtId="0" fontId="12" fillId="4" borderId="65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3" fillId="0" borderId="65" xfId="0" applyFont="1" applyBorder="1"/>
    <xf numFmtId="0" fontId="14" fillId="0" borderId="65" xfId="0" applyFont="1" applyBorder="1"/>
    <xf numFmtId="164" fontId="13" fillId="0" borderId="64" xfId="0" applyNumberFormat="1" applyFont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2" fontId="13" fillId="4" borderId="10" xfId="0" applyNumberFormat="1" applyFont="1" applyFill="1" applyBorder="1" applyAlignment="1">
      <alignment horizontal="right" vertical="center"/>
    </xf>
    <xf numFmtId="164" fontId="13" fillId="4" borderId="10" xfId="0" applyNumberFormat="1" applyFont="1" applyFill="1" applyBorder="1" applyAlignment="1">
      <alignment vertical="center"/>
    </xf>
    <xf numFmtId="164" fontId="13" fillId="4" borderId="3" xfId="0" applyNumberFormat="1" applyFont="1" applyFill="1" applyBorder="1" applyAlignment="1">
      <alignment vertical="center"/>
    </xf>
    <xf numFmtId="0" fontId="13" fillId="2" borderId="63" xfId="0" applyFont="1" applyFill="1" applyBorder="1" applyAlignment="1">
      <alignment horizontal="center" vertical="center"/>
    </xf>
    <xf numFmtId="0" fontId="0" fillId="2" borderId="64" xfId="0" applyFill="1" applyBorder="1" applyAlignment="1">
      <alignment vertical="center" wrapText="1"/>
    </xf>
    <xf numFmtId="0" fontId="13" fillId="2" borderId="64" xfId="0" applyFont="1" applyFill="1" applyBorder="1" applyAlignment="1">
      <alignment horizontal="center" vertical="center"/>
    </xf>
    <xf numFmtId="2" fontId="13" fillId="0" borderId="64" xfId="0" applyNumberFormat="1" applyFont="1" applyBorder="1" applyAlignment="1">
      <alignment horizontal="right" vertical="center"/>
    </xf>
    <xf numFmtId="164" fontId="13" fillId="2" borderId="66" xfId="0" applyNumberFormat="1" applyFont="1" applyFill="1" applyBorder="1" applyAlignment="1">
      <alignment vertical="center"/>
    </xf>
    <xf numFmtId="0" fontId="13" fillId="2" borderId="67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vertical="center" wrapText="1"/>
    </xf>
    <xf numFmtId="0" fontId="13" fillId="2" borderId="67" xfId="0" applyFont="1" applyFill="1" applyBorder="1" applyAlignment="1">
      <alignment horizontal="center" vertical="center"/>
    </xf>
    <xf numFmtId="2" fontId="13" fillId="0" borderId="67" xfId="0" applyNumberFormat="1" applyFont="1" applyBorder="1" applyAlignment="1">
      <alignment horizontal="right" vertical="center"/>
    </xf>
    <xf numFmtId="164" fontId="13" fillId="0" borderId="67" xfId="0" applyNumberFormat="1" applyFont="1" applyBorder="1" applyAlignment="1">
      <alignment vertical="center"/>
    </xf>
    <xf numFmtId="0" fontId="15" fillId="0" borderId="13" xfId="0" applyFont="1" applyBorder="1" applyAlignment="1">
      <alignment horizontal="center" vertical="top"/>
    </xf>
    <xf numFmtId="10" fontId="10" fillId="0" borderId="12" xfId="9" applyNumberFormat="1" applyFont="1" applyBorder="1" applyAlignment="1">
      <alignment horizontal="center" vertical="center"/>
    </xf>
    <xf numFmtId="171" fontId="20" fillId="9" borderId="71" xfId="10" applyNumberFormat="1" applyFont="1" applyFill="1" applyBorder="1" applyAlignment="1">
      <alignment horizontal="left"/>
    </xf>
    <xf numFmtId="171" fontId="23" fillId="0" borderId="71" xfId="10" applyNumberFormat="1" applyFont="1" applyBorder="1" applyAlignment="1">
      <alignment wrapText="1"/>
    </xf>
    <xf numFmtId="171" fontId="21" fillId="11" borderId="72" xfId="10" applyNumberFormat="1" applyFont="1" applyFill="1" applyBorder="1" applyAlignment="1">
      <alignment horizontal="center" vertical="center" wrapText="1"/>
    </xf>
    <xf numFmtId="0" fontId="21" fillId="11" borderId="72" xfId="10" applyFont="1" applyFill="1" applyBorder="1" applyAlignment="1">
      <alignment horizontal="center" vertical="center" wrapText="1"/>
    </xf>
    <xf numFmtId="171" fontId="21" fillId="11" borderId="72" xfId="10" applyNumberFormat="1" applyFont="1" applyFill="1" applyBorder="1" applyAlignment="1">
      <alignment horizontal="right" vertical="center" wrapText="1"/>
    </xf>
    <xf numFmtId="2" fontId="21" fillId="11" borderId="72" xfId="10" applyNumberFormat="1" applyFont="1" applyFill="1" applyBorder="1" applyAlignment="1">
      <alignment horizontal="right" vertical="center" wrapText="1"/>
    </xf>
    <xf numFmtId="4" fontId="21" fillId="11" borderId="73" xfId="10" applyNumberFormat="1" applyFont="1" applyFill="1" applyBorder="1" applyAlignment="1">
      <alignment horizontal="right" vertical="center" wrapText="1"/>
    </xf>
    <xf numFmtId="2" fontId="20" fillId="9" borderId="73" xfId="10" applyNumberFormat="1" applyFont="1" applyFill="1" applyBorder="1" applyAlignment="1">
      <alignment horizontal="right" vertical="center" wrapText="1"/>
    </xf>
    <xf numFmtId="0" fontId="25" fillId="11" borderId="71" xfId="10" applyFont="1" applyFill="1" applyBorder="1" applyAlignment="1" applyProtection="1">
      <alignment horizontal="left" vertical="center" wrapText="1"/>
      <protection locked="0"/>
    </xf>
    <xf numFmtId="171" fontId="21" fillId="11" borderId="78" xfId="10" applyNumberFormat="1" applyFont="1" applyFill="1" applyBorder="1" applyAlignment="1">
      <alignment horizontal="center" vertical="center" wrapText="1"/>
    </xf>
    <xf numFmtId="49" fontId="21" fillId="11" borderId="78" xfId="10" applyNumberFormat="1" applyFont="1" applyFill="1" applyBorder="1" applyAlignment="1">
      <alignment horizontal="center" vertical="center" wrapText="1"/>
    </xf>
    <xf numFmtId="2" fontId="21" fillId="11" borderId="78" xfId="10" applyNumberFormat="1" applyFont="1" applyFill="1" applyBorder="1" applyAlignment="1">
      <alignment horizontal="right" vertical="center" wrapText="1"/>
    </xf>
    <xf numFmtId="4" fontId="21" fillId="11" borderId="78" xfId="10" applyNumberFormat="1" applyFont="1" applyFill="1" applyBorder="1" applyAlignment="1">
      <alignment horizontal="right" vertical="center" wrapText="1"/>
    </xf>
    <xf numFmtId="171" fontId="21" fillId="11" borderId="73" xfId="10" applyNumberFormat="1" applyFont="1" applyFill="1" applyBorder="1" applyAlignment="1">
      <alignment horizontal="right" vertical="center" wrapText="1"/>
    </xf>
    <xf numFmtId="49" fontId="21" fillId="11" borderId="72" xfId="10" applyNumberFormat="1" applyFont="1" applyFill="1" applyBorder="1" applyAlignment="1">
      <alignment horizontal="center" vertical="center" wrapText="1"/>
    </xf>
    <xf numFmtId="171" fontId="21" fillId="0" borderId="71" xfId="10" applyNumberFormat="1" applyFont="1" applyBorder="1" applyAlignment="1">
      <alignment vertical="center" wrapText="1"/>
    </xf>
    <xf numFmtId="171" fontId="21" fillId="0" borderId="72" xfId="10" applyNumberFormat="1" applyFont="1" applyBorder="1" applyAlignment="1">
      <alignment horizontal="center" vertical="center"/>
    </xf>
    <xf numFmtId="172" fontId="21" fillId="11" borderId="72" xfId="10" applyNumberFormat="1" applyFont="1" applyFill="1" applyBorder="1" applyAlignment="1">
      <alignment horizontal="right" vertical="center" wrapText="1"/>
    </xf>
    <xf numFmtId="171" fontId="20" fillId="9" borderId="72" xfId="10" applyNumberFormat="1" applyFont="1" applyFill="1" applyBorder="1" applyAlignment="1">
      <alignment horizontal="right" vertical="center" wrapText="1"/>
    </xf>
    <xf numFmtId="171" fontId="20" fillId="10" borderId="72" xfId="10" applyNumberFormat="1" applyFont="1" applyFill="1" applyBorder="1" applyAlignment="1">
      <alignment horizontal="right" vertical="center" wrapText="1"/>
    </xf>
    <xf numFmtId="171" fontId="21" fillId="11" borderId="79" xfId="10" applyNumberFormat="1" applyFont="1" applyFill="1" applyBorder="1" applyAlignment="1">
      <alignment horizontal="center" vertical="center" wrapText="1"/>
    </xf>
    <xf numFmtId="171" fontId="21" fillId="11" borderId="78" xfId="10" applyNumberFormat="1" applyFont="1" applyFill="1" applyBorder="1" applyAlignment="1">
      <alignment horizontal="center" vertical="center"/>
    </xf>
    <xf numFmtId="0" fontId="21" fillId="11" borderId="78" xfId="10" applyFont="1" applyFill="1" applyBorder="1" applyAlignment="1">
      <alignment horizontal="right" vertical="center" wrapText="1"/>
    </xf>
    <xf numFmtId="2" fontId="21" fillId="11" borderId="80" xfId="10" applyNumberFormat="1" applyFont="1" applyFill="1" applyBorder="1" applyAlignment="1">
      <alignment horizontal="right" vertical="center" wrapText="1"/>
    </xf>
    <xf numFmtId="171" fontId="21" fillId="11" borderId="71" xfId="10" applyNumberFormat="1" applyFont="1" applyFill="1" applyBorder="1" applyAlignment="1">
      <alignment horizontal="center" vertical="center" wrapText="1"/>
    </xf>
    <xf numFmtId="171" fontId="21" fillId="11" borderId="72" xfId="10" applyNumberFormat="1" applyFont="1" applyFill="1" applyBorder="1" applyAlignment="1">
      <alignment horizontal="center" vertical="center"/>
    </xf>
    <xf numFmtId="172" fontId="21" fillId="11" borderId="72" xfId="10" applyNumberFormat="1" applyFont="1" applyFill="1" applyBorder="1"/>
    <xf numFmtId="171" fontId="21" fillId="11" borderId="72" xfId="10" applyNumberFormat="1" applyFont="1" applyFill="1" applyBorder="1"/>
    <xf numFmtId="171" fontId="20" fillId="9" borderId="72" xfId="10" applyNumberFormat="1" applyFont="1" applyFill="1" applyBorder="1" applyAlignment="1">
      <alignment horizontal="right" wrapText="1"/>
    </xf>
    <xf numFmtId="2" fontId="20" fillId="9" borderId="73" xfId="10" applyNumberFormat="1" applyFont="1" applyFill="1" applyBorder="1"/>
    <xf numFmtId="171" fontId="23" fillId="0" borderId="79" xfId="10" applyNumberFormat="1" applyFont="1" applyBorder="1" applyAlignment="1">
      <alignment wrapText="1"/>
    </xf>
    <xf numFmtId="171" fontId="25" fillId="0" borderId="78" xfId="10" applyNumberFormat="1" applyFont="1" applyBorder="1" applyAlignment="1">
      <alignment horizontal="center" vertical="center"/>
    </xf>
    <xf numFmtId="172" fontId="21" fillId="11" borderId="78" xfId="10" applyNumberFormat="1" applyFont="1" applyFill="1" applyBorder="1" applyAlignment="1">
      <alignment horizontal="right" vertical="center" wrapText="1"/>
    </xf>
    <xf numFmtId="171" fontId="21" fillId="11" borderId="78" xfId="10" applyNumberFormat="1" applyFont="1" applyFill="1" applyBorder="1" applyAlignment="1">
      <alignment horizontal="right" vertical="center" wrapText="1"/>
    </xf>
    <xf numFmtId="171" fontId="25" fillId="0" borderId="72" xfId="10" applyNumberFormat="1" applyFont="1" applyBorder="1" applyAlignment="1">
      <alignment horizontal="center" vertical="center"/>
    </xf>
    <xf numFmtId="2" fontId="21" fillId="11" borderId="73" xfId="10" applyNumberFormat="1" applyFont="1" applyFill="1" applyBorder="1" applyAlignment="1">
      <alignment horizontal="right" vertical="center" wrapText="1"/>
    </xf>
    <xf numFmtId="171" fontId="21" fillId="11" borderId="81" xfId="10" applyNumberFormat="1" applyFont="1" applyFill="1" applyBorder="1"/>
    <xf numFmtId="171" fontId="21" fillId="11" borderId="0" xfId="10" applyNumberFormat="1" applyFont="1" applyFill="1" applyBorder="1"/>
    <xf numFmtId="171" fontId="21" fillId="11" borderId="82" xfId="10" applyNumberFormat="1" applyFont="1" applyFill="1" applyBorder="1"/>
    <xf numFmtId="171" fontId="20" fillId="9" borderId="71" xfId="10" applyNumberFormat="1" applyFont="1" applyFill="1" applyBorder="1"/>
    <xf numFmtId="171" fontId="21" fillId="9" borderId="72" xfId="10" applyNumberFormat="1" applyFont="1" applyFill="1" applyBorder="1"/>
    <xf numFmtId="171" fontId="20" fillId="11" borderId="71" xfId="10" applyNumberFormat="1" applyFont="1" applyFill="1" applyBorder="1" applyAlignment="1">
      <alignment vertical="center" wrapText="1"/>
    </xf>
    <xf numFmtId="171" fontId="20" fillId="11" borderId="72" xfId="10" applyNumberFormat="1" applyFont="1" applyFill="1" applyBorder="1" applyAlignment="1">
      <alignment horizontal="center" vertical="center" wrapText="1"/>
    </xf>
    <xf numFmtId="4" fontId="20" fillId="11" borderId="72" xfId="10" applyNumberFormat="1" applyFont="1" applyFill="1" applyBorder="1" applyAlignment="1">
      <alignment horizontal="right" vertical="center" wrapText="1"/>
    </xf>
    <xf numFmtId="2" fontId="20" fillId="11" borderId="72" xfId="10" applyNumberFormat="1" applyFont="1" applyFill="1" applyBorder="1" applyAlignment="1">
      <alignment horizontal="right" vertical="center" wrapText="1"/>
    </xf>
    <xf numFmtId="171" fontId="20" fillId="11" borderId="72" xfId="10" applyNumberFormat="1" applyFont="1" applyFill="1" applyBorder="1" applyAlignment="1">
      <alignment horizontal="right" vertical="center" wrapText="1"/>
    </xf>
    <xf numFmtId="2" fontId="21" fillId="11" borderId="0" xfId="10" applyNumberFormat="1" applyFont="1" applyFill="1" applyBorder="1"/>
    <xf numFmtId="2" fontId="26" fillId="0" borderId="83" xfId="10" applyNumberFormat="1" applyFont="1" applyBorder="1"/>
    <xf numFmtId="171" fontId="20" fillId="11" borderId="71" xfId="10" applyNumberFormat="1" applyFont="1" applyFill="1" applyBorder="1" applyAlignment="1">
      <alignment horizontal="left" vertical="top" wrapText="1"/>
    </xf>
    <xf numFmtId="171" fontId="20" fillId="11" borderId="79" xfId="10" applyNumberFormat="1" applyFont="1" applyFill="1" applyBorder="1" applyAlignment="1">
      <alignment vertical="center" wrapText="1"/>
    </xf>
    <xf numFmtId="4" fontId="20" fillId="11" borderId="78" xfId="10" applyNumberFormat="1" applyFont="1" applyFill="1" applyBorder="1" applyAlignment="1">
      <alignment horizontal="right" vertical="center" wrapText="1"/>
    </xf>
    <xf numFmtId="2" fontId="20" fillId="11" borderId="78" xfId="10" applyNumberFormat="1" applyFont="1" applyFill="1" applyBorder="1" applyAlignment="1">
      <alignment horizontal="right" vertical="center" wrapText="1"/>
    </xf>
    <xf numFmtId="171" fontId="20" fillId="12" borderId="84" xfId="10" applyNumberFormat="1" applyFont="1" applyFill="1" applyBorder="1" applyAlignment="1">
      <alignment vertical="center" wrapText="1"/>
    </xf>
    <xf numFmtId="171" fontId="20" fillId="12" borderId="85" xfId="10" applyNumberFormat="1" applyFont="1" applyFill="1" applyBorder="1" applyAlignment="1">
      <alignment horizontal="right" vertical="center" wrapText="1"/>
    </xf>
    <xf numFmtId="2" fontId="20" fillId="13" borderId="72" xfId="10" applyNumberFormat="1" applyFont="1" applyFill="1" applyBorder="1" applyAlignment="1">
      <alignment horizontal="right" vertical="center" wrapText="1"/>
    </xf>
    <xf numFmtId="10" fontId="21" fillId="11" borderId="72" xfId="9" applyNumberFormat="1" applyFont="1" applyFill="1" applyBorder="1" applyAlignment="1">
      <alignment horizontal="center" vertical="center" wrapText="1"/>
    </xf>
    <xf numFmtId="167" fontId="0" fillId="0" borderId="0" xfId="0" applyNumberFormat="1"/>
    <xf numFmtId="167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wrapText="1"/>
    </xf>
    <xf numFmtId="0" fontId="13" fillId="2" borderId="90" xfId="0" applyFont="1" applyFill="1" applyBorder="1" applyAlignment="1">
      <alignment vertical="center"/>
    </xf>
    <xf numFmtId="0" fontId="13" fillId="2" borderId="90" xfId="0" applyFont="1" applyFill="1" applyBorder="1" applyAlignment="1">
      <alignment horizontal="center" vertical="center"/>
    </xf>
    <xf numFmtId="2" fontId="13" fillId="2" borderId="90" xfId="0" applyNumberFormat="1" applyFont="1" applyFill="1" applyBorder="1" applyAlignment="1">
      <alignment horizontal="right" vertical="center"/>
    </xf>
    <xf numFmtId="164" fontId="13" fillId="0" borderId="90" xfId="0" applyNumberFormat="1" applyFont="1" applyBorder="1" applyAlignment="1">
      <alignment vertical="center"/>
    </xf>
    <xf numFmtId="0" fontId="1" fillId="2" borderId="64" xfId="0" applyFont="1" applyFill="1" applyBorder="1" applyAlignment="1">
      <alignment horizontal="center" vertical="center"/>
    </xf>
    <xf numFmtId="2" fontId="1" fillId="2" borderId="64" xfId="0" applyNumberFormat="1" applyFont="1" applyFill="1" applyBorder="1" applyAlignment="1">
      <alignment horizontal="right" vertical="center"/>
    </xf>
    <xf numFmtId="0" fontId="13" fillId="2" borderId="89" xfId="0" applyFont="1" applyFill="1" applyBorder="1" applyAlignment="1">
      <alignment horizontal="center" vertical="center"/>
    </xf>
    <xf numFmtId="2" fontId="14" fillId="2" borderId="1" xfId="0" applyNumberFormat="1" applyFont="1" applyFill="1" applyBorder="1"/>
    <xf numFmtId="0" fontId="12" fillId="4" borderId="1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/>
    <xf numFmtId="2" fontId="13" fillId="0" borderId="1" xfId="12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13" fillId="2" borderId="64" xfId="0" applyNumberFormat="1" applyFont="1" applyFill="1" applyBorder="1" applyAlignment="1">
      <alignment vertical="center"/>
    </xf>
    <xf numFmtId="2" fontId="21" fillId="14" borderId="72" xfId="10" applyNumberFormat="1" applyFont="1" applyFill="1" applyBorder="1" applyAlignment="1">
      <alignment horizontal="right" vertical="center" wrapText="1"/>
    </xf>
    <xf numFmtId="171" fontId="23" fillId="0" borderId="71" xfId="10" quotePrefix="1" applyNumberFormat="1" applyFont="1" applyBorder="1" applyAlignment="1">
      <alignment wrapText="1"/>
    </xf>
    <xf numFmtId="0" fontId="13" fillId="2" borderId="92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 wrapText="1"/>
    </xf>
    <xf numFmtId="164" fontId="13" fillId="0" borderId="13" xfId="0" applyNumberFormat="1" applyFont="1" applyBorder="1" applyAlignment="1">
      <alignment vertical="center"/>
    </xf>
    <xf numFmtId="2" fontId="13" fillId="2" borderId="67" xfId="0" applyNumberFormat="1" applyFont="1" applyFill="1" applyBorder="1" applyAlignment="1">
      <alignment horizontal="right" vertical="center"/>
    </xf>
    <xf numFmtId="169" fontId="11" fillId="0" borderId="55" xfId="8" applyNumberFormat="1" applyFont="1" applyBorder="1" applyAlignment="1">
      <alignment horizontal="center" vertical="center"/>
    </xf>
    <xf numFmtId="2" fontId="13" fillId="2" borderId="17" xfId="0" applyNumberFormat="1" applyFont="1" applyFill="1" applyBorder="1" applyAlignment="1">
      <alignment horizontal="right" vertical="center"/>
    </xf>
    <xf numFmtId="164" fontId="13" fillId="2" borderId="90" xfId="0" applyNumberFormat="1" applyFont="1" applyFill="1" applyBorder="1" applyAlignment="1">
      <alignment vertical="center"/>
    </xf>
    <xf numFmtId="10" fontId="6" fillId="2" borderId="6" xfId="1" applyNumberFormat="1" applyFont="1" applyFill="1" applyBorder="1" applyAlignment="1">
      <alignment horizontal="left" vertical="center" wrapText="1"/>
    </xf>
    <xf numFmtId="0" fontId="13" fillId="2" borderId="93" xfId="0" applyFont="1" applyFill="1" applyBorder="1" applyAlignment="1">
      <alignment horizontal="center" vertical="center"/>
    </xf>
    <xf numFmtId="0" fontId="13" fillId="2" borderId="94" xfId="0" applyFont="1" applyFill="1" applyBorder="1" applyAlignment="1">
      <alignment horizontal="center" vertical="center" wrapText="1"/>
    </xf>
    <xf numFmtId="0" fontId="13" fillId="2" borderId="94" xfId="0" applyFont="1" applyFill="1" applyBorder="1" applyAlignment="1">
      <alignment vertical="center" wrapText="1"/>
    </xf>
    <xf numFmtId="2" fontId="13" fillId="0" borderId="94" xfId="0" applyNumberFormat="1" applyFont="1" applyBorder="1" applyAlignment="1">
      <alignment horizontal="right" vertical="center"/>
    </xf>
    <xf numFmtId="164" fontId="13" fillId="0" borderId="94" xfId="0" applyNumberFormat="1" applyFont="1" applyBorder="1" applyAlignment="1">
      <alignment vertical="center"/>
    </xf>
    <xf numFmtId="164" fontId="13" fillId="2" borderId="95" xfId="0" applyNumberFormat="1" applyFont="1" applyFill="1" applyBorder="1" applyAlignment="1">
      <alignment vertical="center"/>
    </xf>
    <xf numFmtId="164" fontId="0" fillId="15" borderId="1" xfId="0" applyNumberFormat="1" applyFill="1" applyBorder="1" applyAlignment="1">
      <alignment horizontal="center" vertical="center"/>
    </xf>
    <xf numFmtId="0" fontId="13" fillId="2" borderId="64" xfId="0" applyFont="1" applyFill="1" applyBorder="1" applyAlignment="1">
      <alignment horizontal="center" vertical="center" wrapText="1"/>
    </xf>
    <xf numFmtId="0" fontId="13" fillId="2" borderId="88" xfId="0" applyFont="1" applyFill="1" applyBorder="1" applyAlignment="1">
      <alignment horizontal="center" vertical="center" wrapText="1"/>
    </xf>
    <xf numFmtId="0" fontId="13" fillId="2" borderId="97" xfId="0" applyFont="1" applyFill="1" applyBorder="1" applyAlignment="1">
      <alignment horizontal="center" vertical="center" wrapText="1"/>
    </xf>
    <xf numFmtId="0" fontId="13" fillId="2" borderId="98" xfId="0" applyFont="1" applyFill="1" applyBorder="1" applyAlignment="1">
      <alignment horizontal="center" vertical="center" wrapText="1"/>
    </xf>
    <xf numFmtId="0" fontId="0" fillId="2" borderId="91" xfId="0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13" fillId="2" borderId="91" xfId="0" applyFont="1" applyFill="1" applyBorder="1" applyAlignment="1">
      <alignment horizontal="center" vertical="center"/>
    </xf>
    <xf numFmtId="2" fontId="13" fillId="0" borderId="91" xfId="0" applyNumberFormat="1" applyFont="1" applyBorder="1" applyAlignment="1">
      <alignment horizontal="right" vertical="center"/>
    </xf>
    <xf numFmtId="164" fontId="13" fillId="0" borderId="91" xfId="0" applyNumberFormat="1" applyFont="1" applyBorder="1" applyAlignment="1">
      <alignment vertical="center"/>
    </xf>
    <xf numFmtId="0" fontId="13" fillId="2" borderId="90" xfId="0" applyFont="1" applyFill="1" applyBorder="1" applyAlignment="1">
      <alignment horizontal="center" vertical="center" wrapText="1"/>
    </xf>
    <xf numFmtId="0" fontId="13" fillId="2" borderId="96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3" fillId="0" borderId="1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68" fontId="12" fillId="2" borderId="4" xfId="0" applyNumberFormat="1" applyFont="1" applyFill="1" applyBorder="1" applyAlignment="1">
      <alignment horizontal="center" vertical="center"/>
    </xf>
    <xf numFmtId="168" fontId="12" fillId="2" borderId="5" xfId="0" applyNumberFormat="1" applyFont="1" applyFill="1" applyBorder="1" applyAlignment="1">
      <alignment horizontal="center" vertical="center"/>
    </xf>
    <xf numFmtId="168" fontId="12" fillId="2" borderId="6" xfId="0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right" vertical="center" wrapText="1"/>
    </xf>
    <xf numFmtId="0" fontId="28" fillId="2" borderId="5" xfId="1" applyFont="1" applyFill="1" applyBorder="1" applyAlignment="1">
      <alignment horizontal="right" vertical="center" wrapText="1"/>
    </xf>
    <xf numFmtId="164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2" fillId="2" borderId="6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63" xfId="1" applyFont="1" applyFill="1" applyBorder="1" applyAlignment="1">
      <alignment horizontal="center" vertical="center"/>
    </xf>
    <xf numFmtId="0" fontId="13" fillId="2" borderId="64" xfId="1" applyFont="1" applyFill="1" applyBorder="1" applyAlignment="1">
      <alignment horizontal="center" vertical="center"/>
    </xf>
    <xf numFmtId="0" fontId="13" fillId="2" borderId="65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2" fillId="2" borderId="64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1" fillId="0" borderId="56" xfId="1" applyFont="1" applyBorder="1" applyAlignment="1">
      <alignment horizontal="left"/>
    </xf>
    <xf numFmtId="0" fontId="11" fillId="0" borderId="57" xfId="1" applyFont="1" applyBorder="1" applyAlignment="1">
      <alignment horizontal="left"/>
    </xf>
    <xf numFmtId="168" fontId="1" fillId="0" borderId="2" xfId="1" applyNumberFormat="1" applyBorder="1" applyAlignment="1">
      <alignment horizontal="right" vertical="center"/>
    </xf>
    <xf numFmtId="168" fontId="1" fillId="0" borderId="10" xfId="1" applyNumberFormat="1" applyBorder="1" applyAlignment="1">
      <alignment horizontal="right" vertical="center"/>
    </xf>
    <xf numFmtId="168" fontId="1" fillId="0" borderId="3" xfId="1" applyNumberFormat="1" applyBorder="1" applyAlignment="1">
      <alignment horizontal="right" vertical="center"/>
    </xf>
    <xf numFmtId="49" fontId="11" fillId="0" borderId="48" xfId="1" applyNumberFormat="1" applyFont="1" applyBorder="1" applyAlignment="1">
      <alignment horizontal="center" vertical="center"/>
    </xf>
    <xf numFmtId="49" fontId="11" fillId="0" borderId="50" xfId="1" applyNumberFormat="1" applyFont="1" applyBorder="1" applyAlignment="1">
      <alignment horizontal="center" vertical="center"/>
    </xf>
    <xf numFmtId="167" fontId="11" fillId="0" borderId="49" xfId="7" applyNumberFormat="1" applyFont="1" applyBorder="1" applyAlignment="1">
      <alignment horizontal="center" vertical="center" wrapText="1"/>
    </xf>
    <xf numFmtId="167" fontId="11" fillId="0" borderId="51" xfId="7" applyNumberFormat="1" applyFont="1" applyBorder="1" applyAlignment="1">
      <alignment horizontal="center" vertical="center" wrapText="1"/>
    </xf>
    <xf numFmtId="167" fontId="11" fillId="0" borderId="52" xfId="7" applyNumberFormat="1" applyFont="1" applyBorder="1" applyAlignment="1">
      <alignment horizontal="center" vertical="center" wrapText="1"/>
    </xf>
    <xf numFmtId="167" fontId="11" fillId="0" borderId="49" xfId="7" applyNumberFormat="1" applyFont="1" applyBorder="1" applyAlignment="1">
      <alignment horizontal="center" vertical="center"/>
    </xf>
    <xf numFmtId="167" fontId="11" fillId="0" borderId="51" xfId="7" applyNumberFormat="1" applyFont="1" applyBorder="1" applyAlignment="1">
      <alignment horizontal="center" vertical="center"/>
    </xf>
    <xf numFmtId="167" fontId="11" fillId="0" borderId="52" xfId="7" applyNumberFormat="1" applyFont="1" applyBorder="1" applyAlignment="1">
      <alignment horizontal="center" vertical="center"/>
    </xf>
    <xf numFmtId="10" fontId="10" fillId="0" borderId="53" xfId="8" applyNumberFormat="1" applyFont="1" applyBorder="1" applyAlignment="1">
      <alignment horizontal="center" vertical="center"/>
    </xf>
    <xf numFmtId="10" fontId="10" fillId="0" borderId="59" xfId="8" applyNumberFormat="1" applyFont="1" applyBorder="1" applyAlignment="1">
      <alignment horizontal="center" vertical="center"/>
    </xf>
    <xf numFmtId="10" fontId="10" fillId="0" borderId="60" xfId="8" applyNumberFormat="1" applyFont="1" applyBorder="1" applyAlignment="1">
      <alignment horizontal="center" vertical="center"/>
    </xf>
    <xf numFmtId="0" fontId="11" fillId="0" borderId="48" xfId="1" applyFont="1" applyBorder="1" applyAlignment="1">
      <alignment horizontal="left"/>
    </xf>
    <xf numFmtId="0" fontId="11" fillId="0" borderId="53" xfId="1" applyFont="1" applyBorder="1" applyAlignment="1">
      <alignment horizontal="left"/>
    </xf>
    <xf numFmtId="0" fontId="11" fillId="7" borderId="44" xfId="1" applyFont="1" applyFill="1" applyBorder="1" applyAlignment="1">
      <alignment horizontal="center" vertical="center"/>
    </xf>
    <xf numFmtId="0" fontId="11" fillId="7" borderId="45" xfId="1" applyFont="1" applyFill="1" applyBorder="1" applyAlignment="1">
      <alignment horizontal="center" vertical="center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8" xfId="1" applyFont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8" xfId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left" vertical="center"/>
      <protection locked="0"/>
    </xf>
    <xf numFmtId="0" fontId="6" fillId="2" borderId="8" xfId="1" applyFont="1" applyFill="1" applyBorder="1" applyAlignment="1" applyProtection="1">
      <alignment horizontal="left" vertical="center"/>
      <protection locked="0"/>
    </xf>
    <xf numFmtId="0" fontId="7" fillId="2" borderId="13" xfId="1" applyFont="1" applyFill="1" applyBorder="1" applyAlignment="1" applyProtection="1">
      <alignment horizontal="center"/>
      <protection locked="0"/>
    </xf>
    <xf numFmtId="167" fontId="7" fillId="2" borderId="13" xfId="1" applyNumberFormat="1" applyFont="1" applyFill="1" applyBorder="1" applyAlignment="1" applyProtection="1">
      <alignment horizontal="center"/>
      <protection locked="0"/>
    </xf>
    <xf numFmtId="0" fontId="11" fillId="2" borderId="3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2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11" fillId="2" borderId="33" xfId="1" applyFont="1" applyFill="1" applyBorder="1" applyAlignment="1">
      <alignment horizontal="center"/>
    </xf>
    <xf numFmtId="0" fontId="11" fillId="2" borderId="34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11" fillId="2" borderId="36" xfId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167" fontId="11" fillId="0" borderId="49" xfId="7" applyNumberFormat="1" applyFont="1" applyBorder="1" applyAlignment="1">
      <alignment horizontal="left" vertical="center"/>
    </xf>
    <xf numFmtId="167" fontId="11" fillId="0" borderId="51" xfId="7" applyNumberFormat="1" applyFont="1" applyBorder="1" applyAlignment="1">
      <alignment horizontal="left" vertical="center"/>
    </xf>
    <xf numFmtId="167" fontId="11" fillId="0" borderId="52" xfId="7" applyNumberFormat="1" applyFont="1" applyBorder="1" applyAlignment="1">
      <alignment horizontal="left" vertical="center"/>
    </xf>
    <xf numFmtId="0" fontId="11" fillId="2" borderId="61" xfId="1" applyFont="1" applyFill="1" applyBorder="1" applyAlignment="1">
      <alignment horizontal="center"/>
    </xf>
    <xf numFmtId="171" fontId="20" fillId="9" borderId="71" xfId="10" applyNumberFormat="1" applyFont="1" applyFill="1" applyBorder="1" applyAlignment="1">
      <alignment vertical="center" wrapText="1"/>
    </xf>
    <xf numFmtId="171" fontId="20" fillId="9" borderId="72" xfId="10" applyNumberFormat="1" applyFont="1" applyFill="1" applyBorder="1" applyAlignment="1">
      <alignment vertical="center" wrapText="1"/>
    </xf>
    <xf numFmtId="171" fontId="20" fillId="9" borderId="73" xfId="10" applyNumberFormat="1" applyFont="1" applyFill="1" applyBorder="1" applyAlignment="1">
      <alignment vertical="center" wrapText="1"/>
    </xf>
    <xf numFmtId="0" fontId="24" fillId="0" borderId="86" xfId="11" applyBorder="1"/>
    <xf numFmtId="0" fontId="24" fillId="0" borderId="87" xfId="11" applyBorder="1"/>
    <xf numFmtId="0" fontId="24" fillId="0" borderId="88" xfId="11" applyBorder="1"/>
    <xf numFmtId="171" fontId="20" fillId="12" borderId="74" xfId="10" applyNumberFormat="1" applyFont="1" applyFill="1" applyBorder="1" applyAlignment="1">
      <alignment horizontal="left" vertical="top" wrapText="1"/>
    </xf>
    <xf numFmtId="171" fontId="25" fillId="0" borderId="85" xfId="10" applyNumberFormat="1" applyFont="1" applyBorder="1" applyAlignment="1">
      <alignment horizontal="left" vertical="top" wrapText="1"/>
    </xf>
    <xf numFmtId="171" fontId="20" fillId="10" borderId="72" xfId="10" applyNumberFormat="1" applyFont="1" applyFill="1" applyBorder="1" applyAlignment="1">
      <alignment horizontal="right" vertical="center" wrapText="1"/>
    </xf>
    <xf numFmtId="171" fontId="20" fillId="10" borderId="73" xfId="10" applyNumberFormat="1" applyFont="1" applyFill="1" applyBorder="1" applyAlignment="1">
      <alignment horizontal="right" vertical="center" wrapText="1"/>
    </xf>
    <xf numFmtId="0" fontId="24" fillId="11" borderId="75" xfId="11" applyFill="1" applyBorder="1"/>
    <xf numFmtId="0" fontId="24" fillId="11" borderId="76" xfId="11" applyFill="1" applyBorder="1"/>
    <xf numFmtId="0" fontId="24" fillId="11" borderId="77" xfId="11" applyFill="1" applyBorder="1"/>
    <xf numFmtId="171" fontId="20" fillId="10" borderId="71" xfId="10" applyNumberFormat="1" applyFont="1" applyFill="1" applyBorder="1" applyAlignment="1">
      <alignment vertical="center" wrapText="1"/>
    </xf>
    <xf numFmtId="171" fontId="20" fillId="10" borderId="72" xfId="10" applyNumberFormat="1" applyFont="1" applyFill="1" applyBorder="1" applyAlignment="1">
      <alignment horizontal="center" vertical="center" wrapText="1"/>
    </xf>
    <xf numFmtId="0" fontId="24" fillId="10" borderId="72" xfId="11" applyFill="1" applyBorder="1"/>
    <xf numFmtId="0" fontId="0" fillId="0" borderId="0" xfId="0" applyAlignment="1">
      <alignment horizontal="center"/>
    </xf>
    <xf numFmtId="171" fontId="19" fillId="8" borderId="68" xfId="10" applyNumberFormat="1" applyFont="1" applyFill="1" applyBorder="1" applyAlignment="1">
      <alignment horizontal="center" vertical="center" wrapText="1"/>
    </xf>
    <xf numFmtId="171" fontId="19" fillId="8" borderId="69" xfId="10" applyNumberFormat="1" applyFont="1" applyFill="1" applyBorder="1" applyAlignment="1">
      <alignment horizontal="center" vertical="center" wrapText="1"/>
    </xf>
    <xf numFmtId="171" fontId="19" fillId="8" borderId="70" xfId="10" applyNumberFormat="1" applyFont="1" applyFill="1" applyBorder="1" applyAlignment="1">
      <alignment horizontal="center" vertical="center" wrapText="1"/>
    </xf>
    <xf numFmtId="49" fontId="21" fillId="9" borderId="72" xfId="10" applyNumberFormat="1" applyFont="1" applyFill="1" applyBorder="1" applyAlignment="1">
      <alignment horizontal="left" wrapText="1"/>
    </xf>
    <xf numFmtId="49" fontId="21" fillId="9" borderId="73" xfId="10" applyNumberFormat="1" applyFont="1" applyFill="1" applyBorder="1" applyAlignment="1">
      <alignment horizontal="left" wrapText="1"/>
    </xf>
    <xf numFmtId="171" fontId="22" fillId="9" borderId="72" xfId="10" applyNumberFormat="1" applyFont="1" applyFill="1" applyBorder="1" applyAlignment="1">
      <alignment horizontal="left"/>
    </xf>
    <xf numFmtId="171" fontId="22" fillId="9" borderId="73" xfId="10" applyNumberFormat="1" applyFont="1" applyFill="1" applyBorder="1" applyAlignment="1">
      <alignment horizontal="left"/>
    </xf>
    <xf numFmtId="171" fontId="20" fillId="9" borderId="71" xfId="10" applyNumberFormat="1" applyFont="1" applyFill="1" applyBorder="1" applyAlignment="1">
      <alignment horizontal="left" vertical="center"/>
    </xf>
    <xf numFmtId="171" fontId="21" fillId="9" borderId="72" xfId="10" applyNumberFormat="1" applyFont="1" applyFill="1" applyBorder="1" applyAlignment="1">
      <alignment vertical="center" wrapText="1"/>
    </xf>
    <xf numFmtId="171" fontId="21" fillId="9" borderId="73" xfId="10" applyNumberFormat="1" applyFont="1" applyFill="1" applyBorder="1" applyAlignment="1">
      <alignment vertical="center" wrapText="1"/>
    </xf>
  </cellXfs>
  <cellStyles count="13">
    <cellStyle name="Excel Built-in Explanatory Text" xfId="10" xr:uid="{00000000-0005-0000-0000-000000000000}"/>
    <cellStyle name="Moeda 2" xfId="3" xr:uid="{00000000-0005-0000-0000-000001000000}"/>
    <cellStyle name="Moeda 2 2" xfId="7" xr:uid="{00000000-0005-0000-0000-000002000000}"/>
    <cellStyle name="Normal" xfId="0" builtinId="0"/>
    <cellStyle name="Normal 2" xfId="1" xr:uid="{00000000-0005-0000-0000-000004000000}"/>
    <cellStyle name="Normal 3" xfId="2" xr:uid="{00000000-0005-0000-0000-000005000000}"/>
    <cellStyle name="Normal 6" xfId="11" xr:uid="{00000000-0005-0000-0000-000006000000}"/>
    <cellStyle name="Porcentagem" xfId="9" builtinId="5"/>
    <cellStyle name="Porcentagem 2" xfId="4" xr:uid="{00000000-0005-0000-0000-000008000000}"/>
    <cellStyle name="Porcentagem 2 2" xfId="8" xr:uid="{00000000-0005-0000-0000-000009000000}"/>
    <cellStyle name="Separador de milhares 2" xfId="5" xr:uid="{00000000-0005-0000-0000-00000A000000}"/>
    <cellStyle name="Título" xfId="12" builtinId="15"/>
    <cellStyle name="Vírgula 5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194734</xdr:colOff>
      <xdr:row>0</xdr:row>
      <xdr:rowOff>127803</xdr:rowOff>
    </xdr:from>
    <xdr:to>
      <xdr:col>1</xdr:col>
      <xdr:colOff>784526</xdr:colOff>
      <xdr:row>4</xdr:row>
      <xdr:rowOff>79375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94734" y="127803"/>
          <a:ext cx="928459" cy="671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96053</xdr:rowOff>
    </xdr:from>
    <xdr:to>
      <xdr:col>1</xdr:col>
      <xdr:colOff>646943</xdr:colOff>
      <xdr:row>4</xdr:row>
      <xdr:rowOff>47625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57151" y="96053"/>
          <a:ext cx="932692" cy="675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19050</xdr:rowOff>
    </xdr:from>
    <xdr:to>
      <xdr:col>1</xdr:col>
      <xdr:colOff>904875</xdr:colOff>
      <xdr:row>4</xdr:row>
      <xdr:rowOff>228600</xdr:rowOff>
    </xdr:to>
    <xdr:pic>
      <xdr:nvPicPr>
        <xdr:cNvPr id="2" name="Picture 1" descr="MARAPE   BRASAO oficialb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80975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unico%20Tinoco/OneDrive%20-%20mail.ccsf.edu/Arquivos%20Salvando/01%20Ghiotto.se%20PC/02%20Prefeitura%20de%20Atilio/Executando/Pav.%20Julio%20C.%20P.%20de%20Brito/Aditivo/Aditivo%20Julio%20Cesar%20Porto%20de%20Brit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. Alt. C Muro"/>
      <sheetName val="CPU c. Muro"/>
      <sheetName val="Crono."/>
      <sheetName val="BDI"/>
      <sheetName val="Aditivo preço vencedor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view="pageBreakPreview" zoomScale="90" zoomScaleNormal="90" zoomScaleSheetLayoutView="90" workbookViewId="0">
      <selection activeCell="D68" sqref="A1:G68"/>
    </sheetView>
  </sheetViews>
  <sheetFormatPr defaultRowHeight="15"/>
  <cols>
    <col min="1" max="1" width="5.140625" bestFit="1" customWidth="1"/>
    <col min="2" max="2" width="14.7109375" style="2" customWidth="1"/>
    <col min="3" max="3" width="73.5703125" customWidth="1"/>
    <col min="4" max="4" width="5.85546875" customWidth="1"/>
    <col min="5" max="5" width="12.7109375" customWidth="1"/>
    <col min="6" max="6" width="18" customWidth="1"/>
    <col min="7" max="7" width="16.7109375" style="1" customWidth="1"/>
    <col min="8" max="8" width="9.7109375" customWidth="1"/>
    <col min="9" max="9" width="28.28515625" style="15" customWidth="1"/>
    <col min="10" max="10" width="13.5703125" bestFit="1" customWidth="1"/>
  </cols>
  <sheetData>
    <row r="1" spans="1:12" s="4" customFormat="1" ht="16.5" customHeight="1" thickBot="1">
      <c r="A1" s="347"/>
      <c r="B1" s="348"/>
      <c r="C1" s="353" t="s">
        <v>7</v>
      </c>
      <c r="D1" s="354"/>
      <c r="E1" s="354"/>
      <c r="F1" s="354"/>
      <c r="G1" s="355"/>
      <c r="I1" s="10"/>
    </row>
    <row r="2" spans="1:12" s="4" customFormat="1" ht="13.5" customHeight="1" thickBot="1">
      <c r="A2" s="349"/>
      <c r="B2" s="350"/>
      <c r="C2" s="84" t="s">
        <v>56</v>
      </c>
      <c r="D2" s="356" t="s">
        <v>173</v>
      </c>
      <c r="E2" s="357"/>
      <c r="F2" s="357"/>
      <c r="G2" s="358"/>
      <c r="I2" s="17"/>
    </row>
    <row r="3" spans="1:12" s="4" customFormat="1" ht="15" customHeight="1">
      <c r="A3" s="349"/>
      <c r="B3" s="350"/>
      <c r="C3" s="365" t="s">
        <v>81</v>
      </c>
      <c r="D3" s="359"/>
      <c r="E3" s="360"/>
      <c r="F3" s="360"/>
      <c r="G3" s="361"/>
      <c r="I3" s="10"/>
    </row>
    <row r="4" spans="1:12" s="4" customFormat="1" ht="12" customHeight="1" thickBot="1">
      <c r="A4" s="349"/>
      <c r="B4" s="350"/>
      <c r="C4" s="366"/>
      <c r="D4" s="362"/>
      <c r="E4" s="363"/>
      <c r="F4" s="363"/>
      <c r="G4" s="364"/>
      <c r="I4" s="10"/>
    </row>
    <row r="5" spans="1:12" s="4" customFormat="1" ht="15.75" customHeight="1" thickBot="1">
      <c r="A5" s="351"/>
      <c r="B5" s="352"/>
      <c r="C5" s="85" t="s">
        <v>55</v>
      </c>
      <c r="D5" s="367" t="s">
        <v>61</v>
      </c>
      <c r="E5" s="368"/>
      <c r="F5" s="368"/>
      <c r="G5" s="309">
        <v>0.249</v>
      </c>
      <c r="I5" s="11"/>
      <c r="K5" s="4" t="s">
        <v>81</v>
      </c>
    </row>
    <row r="6" spans="1:12" s="4" customFormat="1" ht="26.25" thickBot="1">
      <c r="A6" s="86" t="s">
        <v>0</v>
      </c>
      <c r="B6" s="87" t="s">
        <v>22</v>
      </c>
      <c r="C6" s="87" t="s">
        <v>8</v>
      </c>
      <c r="D6" s="87" t="s">
        <v>9</v>
      </c>
      <c r="E6" s="88" t="s">
        <v>1</v>
      </c>
      <c r="F6" s="89" t="s">
        <v>10</v>
      </c>
      <c r="G6" s="90" t="s">
        <v>11</v>
      </c>
      <c r="I6" s="9" t="s">
        <v>50</v>
      </c>
      <c r="K6" s="4" t="s">
        <v>55</v>
      </c>
    </row>
    <row r="7" spans="1:12" s="4" customFormat="1" ht="15.75" thickBot="1">
      <c r="A7" s="91"/>
      <c r="B7" s="92"/>
      <c r="C7" s="93" t="s">
        <v>91</v>
      </c>
      <c r="D7" s="94"/>
      <c r="E7" s="94"/>
      <c r="F7" s="94"/>
      <c r="G7" s="95"/>
      <c r="I7" s="12"/>
    </row>
    <row r="8" spans="1:12" s="4" customFormat="1" ht="15.75" thickBot="1">
      <c r="A8" s="91">
        <v>1</v>
      </c>
      <c r="B8" s="92"/>
      <c r="C8" s="93" t="s">
        <v>96</v>
      </c>
      <c r="D8" s="94"/>
      <c r="E8" s="94"/>
      <c r="F8" s="94"/>
      <c r="G8" s="95"/>
      <c r="I8" s="12"/>
    </row>
    <row r="9" spans="1:12" s="4" customFormat="1" ht="24.75" customHeight="1" thickBot="1">
      <c r="A9" s="285" t="s">
        <v>2</v>
      </c>
      <c r="B9" s="327" t="s">
        <v>95</v>
      </c>
      <c r="C9" s="284" t="s">
        <v>96</v>
      </c>
      <c r="D9" s="285" t="s">
        <v>9</v>
      </c>
      <c r="E9" s="286">
        <v>1</v>
      </c>
      <c r="F9" s="308">
        <f>ROUND((I9*(1+$G$5))*(1+$I$4),2)</f>
        <v>11605.21</v>
      </c>
      <c r="G9" s="144">
        <f>ROUND((F9*E9),2)</f>
        <v>11605.21</v>
      </c>
      <c r="I9" s="16">
        <v>9291.6</v>
      </c>
      <c r="J9" s="281"/>
      <c r="K9" s="329"/>
      <c r="L9" s="330"/>
    </row>
    <row r="10" spans="1:12" s="4" customFormat="1" ht="15.75" thickBot="1">
      <c r="A10" s="124"/>
      <c r="B10" s="125"/>
      <c r="C10" s="126"/>
      <c r="D10" s="127"/>
      <c r="E10" s="128"/>
      <c r="F10" s="129" t="s">
        <v>21</v>
      </c>
      <c r="G10" s="130">
        <f>SUM(G9)</f>
        <v>11605.21</v>
      </c>
      <c r="I10" s="13"/>
      <c r="J10" s="8"/>
      <c r="K10" s="7"/>
      <c r="L10" s="8"/>
    </row>
    <row r="11" spans="1:12" s="4" customFormat="1" ht="15.75" thickBot="1">
      <c r="A11" s="91">
        <v>2</v>
      </c>
      <c r="B11" s="92"/>
      <c r="C11" s="93" t="s">
        <v>172</v>
      </c>
      <c r="D11" s="94"/>
      <c r="E11" s="94"/>
      <c r="F11" s="94"/>
      <c r="G11" s="95"/>
      <c r="I11" s="12"/>
    </row>
    <row r="12" spans="1:12" s="4" customFormat="1" ht="24.75" customHeight="1" thickBot="1">
      <c r="A12" s="285" t="s">
        <v>14</v>
      </c>
      <c r="B12" s="326" t="s">
        <v>93</v>
      </c>
      <c r="C12" s="284" t="s">
        <v>140</v>
      </c>
      <c r="D12" s="285" t="s">
        <v>3</v>
      </c>
      <c r="E12" s="286">
        <v>24</v>
      </c>
      <c r="F12" s="287">
        <f>ROUND((I12*(1+$G$5))*(1+$I$4),2)</f>
        <v>344.42</v>
      </c>
      <c r="G12" s="144">
        <f>ROUND((F12*E12),2)</f>
        <v>8266.08</v>
      </c>
      <c r="I12" s="16">
        <v>275.76</v>
      </c>
      <c r="K12" s="329"/>
      <c r="L12" s="330"/>
    </row>
    <row r="13" spans="1:12" s="4" customFormat="1" ht="15.75" thickBot="1">
      <c r="A13" s="103"/>
      <c r="B13" s="125"/>
      <c r="C13" s="126"/>
      <c r="D13" s="127"/>
      <c r="E13" s="128"/>
      <c r="F13" s="129" t="s">
        <v>19</v>
      </c>
      <c r="G13" s="130">
        <f>SUM(G12:G12)</f>
        <v>8266.08</v>
      </c>
      <c r="I13" s="13"/>
      <c r="J13" s="8"/>
      <c r="K13" s="7"/>
      <c r="L13" s="8"/>
    </row>
    <row r="14" spans="1:12" s="4" customFormat="1" ht="15.75" thickBot="1">
      <c r="A14" s="91">
        <v>3</v>
      </c>
      <c r="B14" s="92"/>
      <c r="C14" s="93" t="s">
        <v>153</v>
      </c>
      <c r="D14" s="94"/>
      <c r="E14" s="110"/>
      <c r="F14" s="111"/>
      <c r="G14" s="112"/>
      <c r="I14" s="13"/>
      <c r="J14" s="5"/>
    </row>
    <row r="15" spans="1:12" s="4" customFormat="1" ht="29.25" customHeight="1">
      <c r="A15" s="122" t="s">
        <v>4</v>
      </c>
      <c r="B15" s="319" t="s">
        <v>85</v>
      </c>
      <c r="C15" s="213" t="s">
        <v>171</v>
      </c>
      <c r="D15" s="288" t="s">
        <v>28</v>
      </c>
      <c r="E15" s="289">
        <v>102.66</v>
      </c>
      <c r="F15" s="204">
        <f>ROUND((I15*(1+$G$5))*(1+$I$4),2)</f>
        <v>97.03</v>
      </c>
      <c r="G15" s="216">
        <f>ROUND((F15*E15),2)</f>
        <v>9961.1</v>
      </c>
      <c r="I15" s="16">
        <v>77.69</v>
      </c>
    </row>
    <row r="16" spans="1:12" s="4" customFormat="1" ht="27" customHeight="1">
      <c r="A16" s="160" t="s">
        <v>5</v>
      </c>
      <c r="B16" s="318" t="s">
        <v>86</v>
      </c>
      <c r="C16" s="121" t="s">
        <v>149</v>
      </c>
      <c r="D16" s="122" t="s">
        <v>3</v>
      </c>
      <c r="E16" s="307">
        <v>56.05</v>
      </c>
      <c r="F16" s="162">
        <f>ROUND((I16*(1+$G$5))*(1+$I$4),2)</f>
        <v>7.36</v>
      </c>
      <c r="G16" s="119">
        <f>ROUND((F16*E16),2)</f>
        <v>412.53</v>
      </c>
      <c r="I16" s="16">
        <v>5.89</v>
      </c>
    </row>
    <row r="17" spans="1:12" s="4" customFormat="1" ht="27.75" customHeight="1">
      <c r="A17" s="160" t="s">
        <v>25</v>
      </c>
      <c r="B17" s="155" t="s">
        <v>152</v>
      </c>
      <c r="C17" s="161" t="s">
        <v>151</v>
      </c>
      <c r="D17" s="160" t="s">
        <v>28</v>
      </c>
      <c r="E17" s="178">
        <v>4.25</v>
      </c>
      <c r="F17" s="162">
        <f>ROUND((I17*(1+$G$5))*(1+$I$4),2)</f>
        <v>156.08000000000001</v>
      </c>
      <c r="G17" s="163">
        <f>ROUND((F17*E17),2)</f>
        <v>663.34</v>
      </c>
      <c r="I17" s="16">
        <v>124.96</v>
      </c>
    </row>
    <row r="18" spans="1:12" s="4" customFormat="1" ht="39.950000000000003" customHeight="1" thickBot="1">
      <c r="A18" s="219" t="s">
        <v>136</v>
      </c>
      <c r="B18" s="217" t="s">
        <v>155</v>
      </c>
      <c r="C18" s="303" t="s">
        <v>160</v>
      </c>
      <c r="D18" s="219" t="s">
        <v>28</v>
      </c>
      <c r="E18" s="305">
        <v>3.87</v>
      </c>
      <c r="F18" s="304">
        <f>ROUND((I18*(1+$G$5))*(1+$I$4),2)</f>
        <v>203.24</v>
      </c>
      <c r="G18" s="130">
        <f>E18*F18</f>
        <v>786.53880000000004</v>
      </c>
      <c r="I18" s="16">
        <v>162.72</v>
      </c>
    </row>
    <row r="19" spans="1:12" s="4" customFormat="1" ht="15.75" thickBot="1">
      <c r="A19" s="124"/>
      <c r="B19" s="125"/>
      <c r="C19" s="126"/>
      <c r="D19" s="127"/>
      <c r="E19" s="128"/>
      <c r="F19" s="129" t="s">
        <v>20</v>
      </c>
      <c r="G19" s="130">
        <f>SUM(G15:G18)</f>
        <v>11823.508800000001</v>
      </c>
      <c r="I19" s="13"/>
    </row>
    <row r="20" spans="1:12" s="4" customFormat="1" ht="15.75" thickBot="1">
      <c r="A20" s="205">
        <v>4</v>
      </c>
      <c r="B20" s="206"/>
      <c r="C20" s="207" t="s">
        <v>92</v>
      </c>
      <c r="D20" s="208"/>
      <c r="E20" s="209"/>
      <c r="F20" s="210"/>
      <c r="G20" s="211"/>
      <c r="I20" s="13"/>
      <c r="J20" s="6"/>
    </row>
    <row r="21" spans="1:12" s="4" customFormat="1" ht="45">
      <c r="A21" s="212" t="s">
        <v>34</v>
      </c>
      <c r="B21" s="317" t="s">
        <v>167</v>
      </c>
      <c r="C21" s="213" t="s">
        <v>180</v>
      </c>
      <c r="D21" s="214" t="s">
        <v>3</v>
      </c>
      <c r="E21" s="215">
        <f>'Memória de Cálculo'!G32+'Memória de Cálculo'!G33+'Memória de Cálculo'!G34</f>
        <v>443.97</v>
      </c>
      <c r="F21" s="299">
        <f t="shared" ref="F21:F26" si="0">ROUND((I21*(1+$G$5))*(1+$I$4),2)</f>
        <v>47.56</v>
      </c>
      <c r="G21" s="216">
        <v>21115.22</v>
      </c>
      <c r="I21" s="316">
        <v>38.08</v>
      </c>
      <c r="J21" s="6"/>
    </row>
    <row r="22" spans="1:12" s="4" customFormat="1" ht="30">
      <c r="A22" s="200" t="s">
        <v>35</v>
      </c>
      <c r="B22" s="133" t="s">
        <v>137</v>
      </c>
      <c r="C22" s="283" t="s">
        <v>88</v>
      </c>
      <c r="D22" s="160" t="s">
        <v>28</v>
      </c>
      <c r="E22" s="135">
        <f>'Memória de Cálculo'!G36+'Memória de Cálculo'!G37+'Memória de Cálculo'!G38</f>
        <v>278.95</v>
      </c>
      <c r="F22" s="162">
        <f t="shared" si="0"/>
        <v>666.57</v>
      </c>
      <c r="G22" s="136">
        <f t="shared" ref="G22:G26" si="1">ROUND((F22*E22),2)</f>
        <v>185939.7</v>
      </c>
      <c r="I22" s="16">
        <v>533.67999999999995</v>
      </c>
      <c r="J22" s="6"/>
    </row>
    <row r="23" spans="1:12" s="4" customFormat="1" ht="38.25">
      <c r="A23" s="200" t="s">
        <v>36</v>
      </c>
      <c r="B23" s="133" t="s">
        <v>168</v>
      </c>
      <c r="C23" s="134" t="s">
        <v>182</v>
      </c>
      <c r="D23" s="137" t="s">
        <v>47</v>
      </c>
      <c r="E23" s="135">
        <v>68.8</v>
      </c>
      <c r="F23" s="162">
        <f t="shared" si="0"/>
        <v>59.44</v>
      </c>
      <c r="G23" s="136">
        <f t="shared" si="1"/>
        <v>4089.47</v>
      </c>
      <c r="I23" s="16">
        <v>47.59</v>
      </c>
      <c r="J23" s="6"/>
    </row>
    <row r="24" spans="1:12" s="4" customFormat="1" ht="25.5">
      <c r="A24" s="200" t="s">
        <v>37</v>
      </c>
      <c r="B24" s="155" t="s">
        <v>165</v>
      </c>
      <c r="C24" s="161" t="s">
        <v>166</v>
      </c>
      <c r="D24" s="160" t="s">
        <v>28</v>
      </c>
      <c r="E24" s="135">
        <v>62.1</v>
      </c>
      <c r="F24" s="162">
        <f t="shared" si="0"/>
        <v>188.06</v>
      </c>
      <c r="G24" s="119">
        <f t="shared" si="1"/>
        <v>11678.53</v>
      </c>
      <c r="I24" s="16">
        <v>150.57</v>
      </c>
      <c r="J24" s="6"/>
    </row>
    <row r="25" spans="1:12" s="4" customFormat="1" ht="25.5">
      <c r="A25" s="310" t="s">
        <v>44</v>
      </c>
      <c r="B25" s="311" t="s">
        <v>161</v>
      </c>
      <c r="C25" s="312" t="s">
        <v>163</v>
      </c>
      <c r="D25" s="311" t="s">
        <v>162</v>
      </c>
      <c r="E25" s="313">
        <v>931.5</v>
      </c>
      <c r="F25" s="314">
        <f t="shared" si="0"/>
        <v>3.16</v>
      </c>
      <c r="G25" s="315">
        <f t="shared" si="1"/>
        <v>2943.54</v>
      </c>
      <c r="I25" s="16">
        <v>2.5299999999999998</v>
      </c>
      <c r="J25" s="6"/>
    </row>
    <row r="26" spans="1:12" s="4" customFormat="1" ht="39" thickBot="1">
      <c r="A26" s="290" t="s">
        <v>45</v>
      </c>
      <c r="B26" s="217" t="s">
        <v>134</v>
      </c>
      <c r="C26" s="218" t="s">
        <v>135</v>
      </c>
      <c r="D26" s="219" t="s">
        <v>28</v>
      </c>
      <c r="E26" s="220">
        <v>15.46</v>
      </c>
      <c r="F26" s="221">
        <f t="shared" si="0"/>
        <v>13.94</v>
      </c>
      <c r="G26" s="109">
        <f t="shared" si="1"/>
        <v>215.51</v>
      </c>
      <c r="I26" s="16">
        <v>11.16</v>
      </c>
      <c r="J26" s="282"/>
    </row>
    <row r="27" spans="1:12" s="4" customFormat="1" ht="15.75" thickBot="1">
      <c r="A27" s="124"/>
      <c r="B27" s="125"/>
      <c r="C27" s="126"/>
      <c r="D27" s="127"/>
      <c r="E27" s="128"/>
      <c r="F27" s="129" t="s">
        <v>133</v>
      </c>
      <c r="G27" s="130">
        <f>SUM(G21:G26)</f>
        <v>225981.97000000003</v>
      </c>
      <c r="I27" s="13"/>
      <c r="J27" s="5"/>
    </row>
    <row r="28" spans="1:12" s="4" customFormat="1" ht="15.75" thickBot="1">
      <c r="A28" s="91">
        <v>5</v>
      </c>
      <c r="B28" s="92"/>
      <c r="C28" s="322" t="s">
        <v>154</v>
      </c>
      <c r="D28" s="131"/>
      <c r="E28" s="110"/>
      <c r="F28" s="111"/>
      <c r="G28" s="112"/>
      <c r="I28" s="13"/>
      <c r="J28" s="5"/>
    </row>
    <row r="29" spans="1:12" s="4" customFormat="1" ht="69.95" customHeight="1" thickBot="1">
      <c r="A29" s="285" t="s">
        <v>48</v>
      </c>
      <c r="B29" s="320" t="s">
        <v>138</v>
      </c>
      <c r="C29" s="321" t="s">
        <v>150</v>
      </c>
      <c r="D29" s="323" t="s">
        <v>47</v>
      </c>
      <c r="E29" s="324">
        <v>42.5</v>
      </c>
      <c r="F29" s="325">
        <f>ROUND((I29*(1+$G$5))*(1+$I$4),2)</f>
        <v>1124.74</v>
      </c>
      <c r="G29" s="130">
        <f>ROUND((F29*E29),2)</f>
        <v>47801.45</v>
      </c>
      <c r="I29" s="16">
        <v>900.51</v>
      </c>
      <c r="J29" s="5"/>
    </row>
    <row r="30" spans="1:12" s="4" customFormat="1" ht="15.75" thickBot="1">
      <c r="A30" s="124"/>
      <c r="B30" s="125"/>
      <c r="C30" s="126"/>
      <c r="D30" s="127"/>
      <c r="E30" s="128"/>
      <c r="F30" s="129" t="s">
        <v>49</v>
      </c>
      <c r="G30" s="130">
        <f>SUM(G29:G29)</f>
        <v>47801.45</v>
      </c>
      <c r="I30" s="13"/>
      <c r="J30" s="5"/>
    </row>
    <row r="31" spans="1:12" s="4" customFormat="1" ht="15.75" thickBot="1">
      <c r="A31" s="337" t="s">
        <v>87</v>
      </c>
      <c r="B31" s="338"/>
      <c r="C31" s="338"/>
      <c r="D31" s="338"/>
      <c r="E31" s="338"/>
      <c r="F31" s="339"/>
      <c r="G31" s="146">
        <f>G30+G27+G19+G13+G10</f>
        <v>305478.21880000009</v>
      </c>
      <c r="I31" s="14"/>
      <c r="J31" s="5"/>
    </row>
    <row r="32" spans="1:12" s="4" customFormat="1" hidden="1">
      <c r="A32" s="96"/>
      <c r="B32" s="97"/>
      <c r="C32" s="98"/>
      <c r="D32" s="99"/>
      <c r="E32" s="100"/>
      <c r="F32" s="101"/>
      <c r="G32" s="102"/>
      <c r="I32" s="16"/>
      <c r="K32" s="329"/>
      <c r="L32" s="329"/>
    </row>
    <row r="33" spans="1:12" s="4" customFormat="1" ht="15.75" hidden="1" thickBot="1">
      <c r="A33" s="103"/>
      <c r="B33" s="104"/>
      <c r="C33" s="105"/>
      <c r="D33" s="106"/>
      <c r="E33" s="107"/>
      <c r="F33" s="108"/>
      <c r="G33" s="109"/>
      <c r="I33" s="13"/>
      <c r="J33" s="8"/>
      <c r="K33" s="7"/>
      <c r="L33" s="8"/>
    </row>
    <row r="34" spans="1:12" s="4" customFormat="1" ht="15.75" hidden="1" thickBot="1">
      <c r="A34" s="91"/>
      <c r="B34" s="92"/>
      <c r="C34" s="93"/>
      <c r="D34" s="94"/>
      <c r="E34" s="110"/>
      <c r="F34" s="111"/>
      <c r="G34" s="112"/>
      <c r="I34" s="13"/>
      <c r="J34" s="5"/>
    </row>
    <row r="35" spans="1:12" s="4" customFormat="1" hidden="1">
      <c r="A35" s="113"/>
      <c r="B35" s="114"/>
      <c r="C35" s="115"/>
      <c r="D35" s="116"/>
      <c r="E35" s="117"/>
      <c r="F35" s="118"/>
      <c r="G35" s="119"/>
      <c r="I35" s="16"/>
    </row>
    <row r="36" spans="1:12" s="4" customFormat="1" ht="27" hidden="1" customHeight="1">
      <c r="A36" s="113"/>
      <c r="B36" s="120"/>
      <c r="C36" s="121"/>
      <c r="D36" s="122"/>
      <c r="E36" s="123"/>
      <c r="F36" s="118"/>
      <c r="G36" s="119"/>
      <c r="I36" s="16"/>
    </row>
    <row r="37" spans="1:12" s="4" customFormat="1" hidden="1">
      <c r="A37" s="113"/>
      <c r="B37" s="120"/>
      <c r="C37" s="121"/>
      <c r="D37" s="122"/>
      <c r="E37" s="123"/>
      <c r="F37" s="118"/>
      <c r="G37" s="119"/>
      <c r="I37" s="16"/>
    </row>
    <row r="38" spans="1:12" s="4" customFormat="1" ht="15.75" hidden="1" thickBot="1">
      <c r="A38" s="124"/>
      <c r="B38" s="125"/>
      <c r="C38" s="126"/>
      <c r="D38" s="127"/>
      <c r="E38" s="128"/>
      <c r="F38" s="129"/>
      <c r="G38" s="130"/>
      <c r="I38" s="13"/>
    </row>
    <row r="39" spans="1:12" s="4" customFormat="1" ht="15.75" hidden="1" thickBot="1">
      <c r="A39" s="91"/>
      <c r="B39" s="92"/>
      <c r="C39" s="93"/>
      <c r="D39" s="131"/>
      <c r="E39" s="110"/>
      <c r="F39" s="111"/>
      <c r="G39" s="112"/>
      <c r="I39" s="13"/>
      <c r="J39" s="6"/>
    </row>
    <row r="40" spans="1:12" s="4" customFormat="1" hidden="1">
      <c r="A40" s="113"/>
      <c r="B40" s="120"/>
      <c r="C40" s="121"/>
      <c r="D40" s="122"/>
      <c r="E40" s="123"/>
      <c r="F40" s="118"/>
      <c r="G40" s="132"/>
      <c r="I40" s="16"/>
      <c r="J40" s="6"/>
    </row>
    <row r="41" spans="1:12" s="4" customFormat="1" hidden="1">
      <c r="A41" s="113"/>
      <c r="B41" s="133"/>
      <c r="C41" s="134"/>
      <c r="D41" s="122"/>
      <c r="E41" s="135"/>
      <c r="F41" s="118"/>
      <c r="G41" s="136"/>
      <c r="I41" s="16"/>
      <c r="J41" s="6"/>
    </row>
    <row r="42" spans="1:12" s="4" customFormat="1" hidden="1">
      <c r="A42" s="113"/>
      <c r="B42" s="133"/>
      <c r="C42" s="134"/>
      <c r="D42" s="137"/>
      <c r="E42" s="135"/>
      <c r="F42" s="118"/>
      <c r="G42" s="136"/>
      <c r="I42" s="16"/>
      <c r="J42" s="6"/>
    </row>
    <row r="43" spans="1:12" s="4" customFormat="1" ht="15.75" hidden="1" thickBot="1">
      <c r="A43" s="113"/>
      <c r="B43" s="120"/>
      <c r="C43" s="121"/>
      <c r="D43" s="122"/>
      <c r="E43" s="123"/>
      <c r="F43" s="118"/>
      <c r="G43" s="119"/>
      <c r="I43" s="16"/>
      <c r="J43" s="6"/>
    </row>
    <row r="44" spans="1:12" s="4" customFormat="1" ht="15.75" hidden="1" thickBot="1">
      <c r="A44" s="138"/>
      <c r="B44" s="139"/>
      <c r="C44" s="140"/>
      <c r="D44" s="141"/>
      <c r="E44" s="142"/>
      <c r="F44" s="143"/>
      <c r="G44" s="144"/>
      <c r="I44" s="13"/>
      <c r="J44" s="5"/>
    </row>
    <row r="45" spans="1:12" s="4" customFormat="1" ht="9" hidden="1" customHeight="1" thickBot="1">
      <c r="A45" s="91"/>
      <c r="B45" s="92"/>
      <c r="C45" s="93"/>
      <c r="D45" s="131"/>
      <c r="E45" s="110"/>
      <c r="F45" s="145"/>
      <c r="G45" s="112"/>
      <c r="I45" s="14"/>
      <c r="J45" s="5"/>
    </row>
    <row r="46" spans="1:12" s="4" customFormat="1" ht="15.75" hidden="1" thickBot="1">
      <c r="A46" s="337"/>
      <c r="B46" s="338"/>
      <c r="C46" s="338"/>
      <c r="D46" s="338"/>
      <c r="E46" s="338"/>
      <c r="F46" s="339"/>
      <c r="G46" s="146"/>
      <c r="I46" s="14"/>
      <c r="J46" s="5"/>
    </row>
    <row r="47" spans="1:12" s="4" customFormat="1" ht="15.75" hidden="1" thickBot="1">
      <c r="A47" s="91"/>
      <c r="B47" s="92"/>
      <c r="C47" s="93"/>
      <c r="D47" s="94"/>
      <c r="E47" s="94"/>
      <c r="F47" s="94"/>
      <c r="G47" s="95"/>
      <c r="I47" s="12"/>
    </row>
    <row r="48" spans="1:12" s="4" customFormat="1" ht="15.75" hidden="1" thickBot="1">
      <c r="A48" s="91"/>
      <c r="B48" s="92"/>
      <c r="C48" s="93"/>
      <c r="D48" s="94"/>
      <c r="E48" s="94"/>
      <c r="F48" s="94"/>
      <c r="G48" s="95"/>
      <c r="I48" s="12"/>
    </row>
    <row r="49" spans="1:12" s="4" customFormat="1" hidden="1">
      <c r="A49" s="96"/>
      <c r="B49" s="97"/>
      <c r="C49" s="98"/>
      <c r="D49" s="99"/>
      <c r="E49" s="100"/>
      <c r="F49" s="101"/>
      <c r="G49" s="102"/>
      <c r="I49" s="16"/>
      <c r="K49" s="329"/>
      <c r="L49" s="330"/>
    </row>
    <row r="50" spans="1:12" s="4" customFormat="1" ht="15.75" hidden="1" thickBot="1">
      <c r="A50" s="103"/>
      <c r="B50" s="104"/>
      <c r="C50" s="105"/>
      <c r="D50" s="106"/>
      <c r="E50" s="107"/>
      <c r="F50" s="108"/>
      <c r="G50" s="109"/>
      <c r="I50" s="13"/>
      <c r="J50" s="8"/>
      <c r="K50" s="7"/>
      <c r="L50" s="8"/>
    </row>
    <row r="51" spans="1:12" s="4" customFormat="1" ht="15.75" hidden="1" thickBot="1">
      <c r="A51" s="91"/>
      <c r="B51" s="92"/>
      <c r="C51" s="93"/>
      <c r="D51" s="94"/>
      <c r="E51" s="110"/>
      <c r="F51" s="111"/>
      <c r="G51" s="112"/>
      <c r="I51" s="13"/>
      <c r="J51" s="5"/>
    </row>
    <row r="52" spans="1:12" s="4" customFormat="1" hidden="1">
      <c r="A52" s="113"/>
      <c r="B52" s="114"/>
      <c r="C52" s="115"/>
      <c r="D52" s="116"/>
      <c r="E52" s="117"/>
      <c r="F52" s="118"/>
      <c r="G52" s="119"/>
      <c r="I52" s="16"/>
    </row>
    <row r="53" spans="1:12" s="4" customFormat="1" ht="27.75" hidden="1" customHeight="1">
      <c r="A53" s="113"/>
      <c r="B53" s="120"/>
      <c r="C53" s="121"/>
      <c r="D53" s="122"/>
      <c r="E53" s="123"/>
      <c r="F53" s="118"/>
      <c r="G53" s="119"/>
      <c r="I53" s="16"/>
    </row>
    <row r="54" spans="1:12" s="4" customFormat="1" hidden="1">
      <c r="A54" s="113"/>
      <c r="B54" s="120"/>
      <c r="C54" s="121"/>
      <c r="D54" s="122"/>
      <c r="E54" s="123"/>
      <c r="F54" s="118"/>
      <c r="G54" s="119"/>
      <c r="I54" s="16"/>
    </row>
    <row r="55" spans="1:12" s="4" customFormat="1" ht="15.75" hidden="1" thickBot="1">
      <c r="A55" s="124"/>
      <c r="B55" s="125"/>
      <c r="C55" s="126"/>
      <c r="D55" s="127"/>
      <c r="E55" s="128"/>
      <c r="F55" s="129"/>
      <c r="G55" s="130"/>
      <c r="I55" s="13"/>
    </row>
    <row r="56" spans="1:12" s="4" customFormat="1" ht="15.75" hidden="1" thickBot="1">
      <c r="A56" s="91"/>
      <c r="B56" s="92"/>
      <c r="C56" s="93"/>
      <c r="D56" s="131"/>
      <c r="E56" s="110"/>
      <c r="F56" s="111"/>
      <c r="G56" s="112"/>
      <c r="I56" s="13"/>
      <c r="J56" s="6"/>
    </row>
    <row r="57" spans="1:12" s="4" customFormat="1" hidden="1">
      <c r="A57" s="113"/>
      <c r="B57" s="120"/>
      <c r="C57" s="121"/>
      <c r="D57" s="122"/>
      <c r="E57" s="123"/>
      <c r="F57" s="118"/>
      <c r="G57" s="132"/>
      <c r="I57" s="16"/>
      <c r="J57" s="6"/>
    </row>
    <row r="58" spans="1:12" s="4" customFormat="1" hidden="1">
      <c r="A58" s="113"/>
      <c r="B58" s="133"/>
      <c r="C58" s="134"/>
      <c r="D58" s="122"/>
      <c r="E58" s="135"/>
      <c r="F58" s="118"/>
      <c r="G58" s="136"/>
      <c r="I58" s="16"/>
      <c r="J58" s="6"/>
    </row>
    <row r="59" spans="1:12" s="4" customFormat="1" hidden="1">
      <c r="A59" s="113"/>
      <c r="B59" s="133"/>
      <c r="C59" s="134"/>
      <c r="D59" s="137"/>
      <c r="E59" s="135"/>
      <c r="F59" s="118"/>
      <c r="G59" s="136"/>
      <c r="I59" s="16"/>
      <c r="J59" s="6"/>
    </row>
    <row r="60" spans="1:12" s="4" customFormat="1" ht="15.75" hidden="1" thickBot="1">
      <c r="A60" s="113"/>
      <c r="B60" s="120"/>
      <c r="C60" s="121"/>
      <c r="D60" s="122"/>
      <c r="E60" s="123"/>
      <c r="F60" s="118"/>
      <c r="G60" s="119"/>
      <c r="I60" s="16"/>
      <c r="J60" s="6"/>
    </row>
    <row r="61" spans="1:12" s="4" customFormat="1" ht="15.75" hidden="1" thickBot="1">
      <c r="A61" s="138"/>
      <c r="B61" s="139"/>
      <c r="C61" s="140"/>
      <c r="D61" s="141"/>
      <c r="E61" s="142"/>
      <c r="F61" s="143"/>
      <c r="G61" s="144"/>
      <c r="I61" s="13"/>
      <c r="J61" s="5"/>
    </row>
    <row r="62" spans="1:12" s="4" customFormat="1" ht="9" hidden="1" customHeight="1" thickBot="1">
      <c r="A62" s="91"/>
      <c r="B62" s="92"/>
      <c r="C62" s="93"/>
      <c r="D62" s="131"/>
      <c r="E62" s="110"/>
      <c r="F62" s="145"/>
      <c r="G62" s="112"/>
      <c r="I62" s="14"/>
      <c r="J62" s="5"/>
    </row>
    <row r="63" spans="1:12" s="4" customFormat="1" ht="15.75" hidden="1" thickBot="1">
      <c r="A63" s="337"/>
      <c r="B63" s="338"/>
      <c r="C63" s="338"/>
      <c r="D63" s="338"/>
      <c r="E63" s="338"/>
      <c r="F63" s="339"/>
      <c r="G63" s="146"/>
      <c r="I63" s="14"/>
      <c r="J63" s="5"/>
    </row>
    <row r="64" spans="1:12" s="4" customFormat="1" ht="31.5" customHeight="1" thickBot="1">
      <c r="A64" s="344">
        <v>44883</v>
      </c>
      <c r="B64" s="345"/>
      <c r="C64" s="346"/>
      <c r="D64" s="342"/>
      <c r="E64" s="343"/>
      <c r="F64" s="340">
        <f>G31</f>
        <v>305478.21880000009</v>
      </c>
      <c r="G64" s="341"/>
      <c r="I64" s="14"/>
      <c r="J64" s="5"/>
    </row>
    <row r="65" spans="1:12" s="4" customFormat="1">
      <c r="A65" s="147"/>
      <c r="B65" s="148"/>
      <c r="C65" s="335" t="s">
        <v>18</v>
      </c>
      <c r="D65" s="335" t="s">
        <v>17</v>
      </c>
      <c r="E65" s="335"/>
      <c r="F65" s="335"/>
      <c r="G65" s="336"/>
      <c r="H65"/>
      <c r="I65" s="15"/>
      <c r="J65" s="5"/>
    </row>
    <row r="66" spans="1:12" s="4" customFormat="1" ht="43.5" customHeight="1">
      <c r="A66" s="147"/>
      <c r="B66" s="149"/>
      <c r="C66" s="331"/>
      <c r="D66" s="331"/>
      <c r="E66" s="331"/>
      <c r="F66" s="331"/>
      <c r="G66" s="332"/>
      <c r="H66"/>
      <c r="I66" s="15"/>
      <c r="J66" s="5">
        <f>G31</f>
        <v>305478.21880000009</v>
      </c>
    </row>
    <row r="67" spans="1:12" s="4" customFormat="1">
      <c r="A67" s="147"/>
      <c r="B67" s="149"/>
      <c r="C67" s="150" t="s">
        <v>89</v>
      </c>
      <c r="D67" s="331" t="s">
        <v>82</v>
      </c>
      <c r="E67" s="331"/>
      <c r="F67" s="331"/>
      <c r="G67" s="332"/>
      <c r="H67"/>
      <c r="I67" s="15"/>
      <c r="J67" s="5"/>
    </row>
    <row r="68" spans="1:12" s="4" customFormat="1" ht="21.75" customHeight="1" thickBot="1">
      <c r="A68" s="151"/>
      <c r="B68" s="152"/>
      <c r="C68" s="222" t="s">
        <v>90</v>
      </c>
      <c r="D68" s="333" t="s">
        <v>12</v>
      </c>
      <c r="E68" s="333"/>
      <c r="F68" s="333"/>
      <c r="G68" s="334"/>
      <c r="H68"/>
      <c r="I68" s="15"/>
      <c r="J68" s="5"/>
    </row>
    <row r="69" spans="1:12" s="4" customFormat="1">
      <c r="A69"/>
      <c r="B69" s="2"/>
      <c r="C69"/>
      <c r="D69"/>
      <c r="E69"/>
      <c r="F69"/>
      <c r="G69" s="1"/>
      <c r="H69"/>
      <c r="I69" s="15"/>
      <c r="J69" s="3"/>
    </row>
    <row r="70" spans="1:12" s="4" customFormat="1" ht="28.5" customHeight="1">
      <c r="A70"/>
      <c r="B70" s="2"/>
      <c r="C70"/>
      <c r="D70"/>
      <c r="E70"/>
      <c r="F70" s="280">
        <f>F64*0.05</f>
        <v>15273.910940000005</v>
      </c>
      <c r="G70" s="1"/>
      <c r="H70"/>
      <c r="I70" s="15"/>
      <c r="J70"/>
    </row>
    <row r="71" spans="1:12" s="4" customFormat="1">
      <c r="A71"/>
      <c r="B71" s="2"/>
      <c r="C71"/>
      <c r="D71"/>
      <c r="E71"/>
      <c r="F71"/>
      <c r="G71" s="1"/>
      <c r="H71"/>
      <c r="I71" s="15"/>
      <c r="J71"/>
    </row>
    <row r="72" spans="1:12" s="4" customFormat="1">
      <c r="A72"/>
      <c r="B72" s="2"/>
      <c r="C72"/>
      <c r="D72"/>
      <c r="E72"/>
      <c r="F72"/>
      <c r="G72" s="1"/>
      <c r="H72"/>
      <c r="I72" s="15"/>
      <c r="J72"/>
    </row>
    <row r="73" spans="1:12" s="4" customFormat="1" ht="17.25" customHeight="1">
      <c r="A73"/>
      <c r="B73" s="2"/>
      <c r="C73"/>
      <c r="D73"/>
      <c r="E73"/>
      <c r="F73"/>
      <c r="G73" s="1"/>
      <c r="H73"/>
      <c r="I73" s="15"/>
      <c r="J73"/>
      <c r="K73"/>
      <c r="L73"/>
    </row>
    <row r="74" spans="1:12" s="4" customFormat="1" ht="19.5" customHeight="1">
      <c r="A74"/>
      <c r="B74" s="2"/>
      <c r="C74"/>
      <c r="D74"/>
      <c r="E74"/>
      <c r="F74"/>
      <c r="G74" s="1"/>
      <c r="H74"/>
      <c r="I74" s="15"/>
      <c r="J74"/>
      <c r="K74"/>
      <c r="L74"/>
    </row>
    <row r="75" spans="1:12" s="4" customFormat="1">
      <c r="A75"/>
      <c r="B75" s="2"/>
      <c r="C75"/>
      <c r="D75"/>
      <c r="E75"/>
      <c r="F75"/>
      <c r="G75" s="1"/>
      <c r="H75"/>
      <c r="I75" s="15"/>
      <c r="J75"/>
      <c r="K75"/>
      <c r="L75"/>
    </row>
    <row r="76" spans="1:12" s="4" customFormat="1" ht="29.25" customHeight="1">
      <c r="A76"/>
      <c r="B76" s="2"/>
      <c r="C76"/>
      <c r="D76"/>
      <c r="E76"/>
      <c r="F76"/>
      <c r="G76" s="1"/>
      <c r="H76"/>
      <c r="I76" s="15"/>
      <c r="J76"/>
      <c r="K76"/>
      <c r="L76"/>
    </row>
    <row r="77" spans="1:12" s="4" customFormat="1">
      <c r="A77"/>
      <c r="B77" s="2"/>
      <c r="C77"/>
      <c r="D77"/>
      <c r="E77"/>
      <c r="F77"/>
      <c r="G77" s="1"/>
      <c r="H77"/>
      <c r="I77" s="15"/>
      <c r="J77"/>
      <c r="K77"/>
      <c r="L77"/>
    </row>
    <row r="78" spans="1:12" s="4" customFormat="1">
      <c r="A78"/>
      <c r="B78" s="2"/>
      <c r="C78"/>
      <c r="D78"/>
      <c r="E78"/>
      <c r="F78"/>
      <c r="G78" s="1"/>
      <c r="H78"/>
      <c r="I78" s="15"/>
      <c r="J78"/>
      <c r="K78"/>
      <c r="L78"/>
    </row>
    <row r="79" spans="1:12" s="4" customFormat="1">
      <c r="A79"/>
      <c r="B79" s="2"/>
      <c r="C79"/>
      <c r="D79"/>
      <c r="E79"/>
      <c r="F79"/>
      <c r="G79" s="1"/>
      <c r="H79"/>
      <c r="I79" s="15"/>
      <c r="J79"/>
      <c r="K79"/>
      <c r="L79"/>
    </row>
  </sheetData>
  <mergeCells count="19">
    <mergeCell ref="A1:B5"/>
    <mergeCell ref="C1:G1"/>
    <mergeCell ref="D2:G4"/>
    <mergeCell ref="C3:C4"/>
    <mergeCell ref="D5:F5"/>
    <mergeCell ref="K9:L9"/>
    <mergeCell ref="D67:G67"/>
    <mergeCell ref="D68:G68"/>
    <mergeCell ref="K12:L12"/>
    <mergeCell ref="C65:C66"/>
    <mergeCell ref="D65:G66"/>
    <mergeCell ref="A31:F31"/>
    <mergeCell ref="K32:L32"/>
    <mergeCell ref="A46:F46"/>
    <mergeCell ref="K49:L49"/>
    <mergeCell ref="A63:F63"/>
    <mergeCell ref="F64:G64"/>
    <mergeCell ref="D64:E64"/>
    <mergeCell ref="A64:C64"/>
  </mergeCells>
  <pageMargins left="0.7" right="0.7" top="0.75" bottom="0.75" header="0.3" footer="0.3"/>
  <pageSetup paperSize="9" scale="5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81"/>
  <sheetViews>
    <sheetView view="pageBreakPreview" zoomScale="95" zoomScaleNormal="90" zoomScaleSheetLayoutView="95" workbookViewId="0">
      <selection activeCell="C18" sqref="C18"/>
    </sheetView>
  </sheetViews>
  <sheetFormatPr defaultRowHeight="15"/>
  <cols>
    <col min="1" max="1" width="5.140625" style="203" bestFit="1" customWidth="1"/>
    <col min="2" max="2" width="13.5703125" style="195" customWidth="1"/>
    <col min="3" max="3" width="56.42578125" style="192" customWidth="1"/>
    <col min="4" max="4" width="6.7109375" style="192" customWidth="1"/>
    <col min="5" max="5" width="12" style="192" customWidth="1"/>
    <col min="6" max="6" width="7.5703125" style="192" customWidth="1"/>
    <col min="7" max="7" width="8.85546875" style="192" customWidth="1"/>
    <col min="8" max="8" width="7.5703125" style="192" customWidth="1"/>
    <col min="9" max="9" width="30.7109375" style="196" customWidth="1"/>
    <col min="10" max="10" width="9.7109375" style="192" customWidth="1"/>
    <col min="11" max="16384" width="9.140625" style="192"/>
  </cols>
  <sheetData>
    <row r="1" spans="1:12" s="197" customFormat="1" ht="16.5" customHeight="1">
      <c r="A1" s="375"/>
      <c r="B1" s="376"/>
      <c r="C1" s="379" t="s">
        <v>7</v>
      </c>
      <c r="D1" s="379"/>
      <c r="E1" s="379"/>
      <c r="F1" s="379"/>
      <c r="G1" s="379"/>
      <c r="H1" s="379"/>
      <c r="I1" s="379"/>
    </row>
    <row r="2" spans="1:12" s="159" customFormat="1" ht="13.5" customHeight="1">
      <c r="A2" s="377"/>
      <c r="B2" s="378"/>
      <c r="C2" s="164" t="s">
        <v>83</v>
      </c>
      <c r="D2" s="380" t="s">
        <v>51</v>
      </c>
      <c r="E2" s="380"/>
      <c r="F2" s="380"/>
      <c r="G2" s="380"/>
      <c r="H2" s="380"/>
      <c r="I2" s="380"/>
    </row>
    <row r="3" spans="1:12" s="159" customFormat="1" ht="15" customHeight="1">
      <c r="A3" s="377"/>
      <c r="B3" s="378"/>
      <c r="C3" s="380" t="s">
        <v>84</v>
      </c>
      <c r="D3" s="165"/>
      <c r="E3" s="165"/>
      <c r="F3" s="165"/>
      <c r="G3" s="165"/>
      <c r="H3" s="165"/>
      <c r="I3" s="165"/>
    </row>
    <row r="4" spans="1:12" s="159" customFormat="1" ht="12" customHeight="1">
      <c r="A4" s="377"/>
      <c r="B4" s="378"/>
      <c r="C4" s="380"/>
      <c r="D4" s="165"/>
      <c r="E4" s="165"/>
      <c r="F4" s="165"/>
      <c r="G4" s="165"/>
      <c r="H4" s="165"/>
      <c r="I4" s="165"/>
    </row>
    <row r="5" spans="1:12" s="159" customFormat="1" ht="15.75" customHeight="1">
      <c r="A5" s="377"/>
      <c r="B5" s="378"/>
      <c r="C5" s="166" t="s">
        <v>55</v>
      </c>
      <c r="D5" s="165" t="s">
        <v>13</v>
      </c>
      <c r="E5" s="165"/>
      <c r="F5" s="165"/>
      <c r="G5" s="165"/>
      <c r="H5" s="165"/>
      <c r="I5" s="167">
        <v>0.249</v>
      </c>
      <c r="K5" s="159" t="str">
        <f>C3</f>
        <v>OBRA/SERVIÇO: MURO DE ARRIMO 01, 02 e 03 no Bairro Alto Niteroi.</v>
      </c>
    </row>
    <row r="6" spans="1:12" s="159" customFormat="1" ht="25.5">
      <c r="A6" s="198" t="s">
        <v>0</v>
      </c>
      <c r="B6" s="168" t="s">
        <v>22</v>
      </c>
      <c r="C6" s="168" t="s">
        <v>8</v>
      </c>
      <c r="D6" s="168"/>
      <c r="E6" s="169"/>
      <c r="F6" s="170"/>
      <c r="G6" s="170"/>
      <c r="H6" s="170"/>
      <c r="I6" s="169"/>
      <c r="K6" s="159" t="str">
        <f>C5</f>
        <v>LOCAL: ALTO NITERÓI,  ATÍLIO VIVÁCQUA-ES</v>
      </c>
    </row>
    <row r="7" spans="1:12" s="159" customFormat="1">
      <c r="A7" s="199"/>
      <c r="B7" s="171"/>
      <c r="C7" s="172" t="s">
        <v>57</v>
      </c>
      <c r="D7" s="173"/>
      <c r="E7" s="173"/>
      <c r="F7" s="173"/>
      <c r="G7" s="173"/>
      <c r="H7" s="173"/>
      <c r="I7" s="174"/>
    </row>
    <row r="8" spans="1:12" s="159" customFormat="1" ht="15.75" thickBot="1">
      <c r="A8" s="199">
        <v>1</v>
      </c>
      <c r="B8" s="171"/>
      <c r="C8" s="172" t="s">
        <v>172</v>
      </c>
      <c r="D8" s="173"/>
      <c r="E8" s="173"/>
      <c r="F8" s="173"/>
      <c r="G8" s="173"/>
      <c r="H8" s="173"/>
      <c r="I8" s="174"/>
    </row>
    <row r="9" spans="1:12" s="159" customFormat="1">
      <c r="A9" s="200" t="s">
        <v>2</v>
      </c>
      <c r="B9" s="155" t="s">
        <v>93</v>
      </c>
      <c r="C9" s="302" t="s">
        <v>140</v>
      </c>
      <c r="D9" s="160"/>
      <c r="F9" s="157" t="s">
        <v>69</v>
      </c>
      <c r="G9" s="157" t="s">
        <v>71</v>
      </c>
      <c r="H9" s="157" t="s">
        <v>79</v>
      </c>
      <c r="I9" s="176" t="s">
        <v>80</v>
      </c>
      <c r="K9" s="369"/>
      <c r="L9" s="370"/>
    </row>
    <row r="10" spans="1:12" s="159" customFormat="1">
      <c r="A10" s="201"/>
      <c r="B10" s="177"/>
      <c r="C10" s="156" t="s">
        <v>143</v>
      </c>
      <c r="D10" s="160"/>
      <c r="E10" s="178"/>
      <c r="F10" s="179">
        <v>2</v>
      </c>
      <c r="G10" s="179">
        <v>4</v>
      </c>
      <c r="H10" s="179">
        <f>F10*G10</f>
        <v>8</v>
      </c>
      <c r="I10" s="163" t="s">
        <v>3</v>
      </c>
      <c r="K10" s="180"/>
      <c r="L10" s="181"/>
    </row>
    <row r="11" spans="1:12" s="159" customFormat="1" ht="12" customHeight="1">
      <c r="A11" s="201"/>
      <c r="B11" s="177"/>
      <c r="C11" s="175" t="s">
        <v>141</v>
      </c>
      <c r="D11" s="160"/>
      <c r="E11" s="178"/>
      <c r="F11" s="179">
        <v>2</v>
      </c>
      <c r="G11" s="179">
        <v>4</v>
      </c>
      <c r="H11" s="179">
        <f>F11*G11</f>
        <v>8</v>
      </c>
      <c r="I11" s="163" t="s">
        <v>3</v>
      </c>
      <c r="K11" s="180"/>
      <c r="L11" s="181"/>
    </row>
    <row r="12" spans="1:12" s="159" customFormat="1" ht="12" customHeight="1">
      <c r="A12" s="201"/>
      <c r="B12" s="177"/>
      <c r="C12" s="175" t="s">
        <v>142</v>
      </c>
      <c r="D12" s="160"/>
      <c r="E12" s="178"/>
      <c r="F12" s="179">
        <v>2</v>
      </c>
      <c r="G12" s="179">
        <v>4</v>
      </c>
      <c r="H12" s="179">
        <f>F12*G12</f>
        <v>8</v>
      </c>
      <c r="I12" s="163" t="s">
        <v>3</v>
      </c>
      <c r="K12" s="180"/>
      <c r="L12" s="181"/>
    </row>
    <row r="13" spans="1:12" s="159" customFormat="1" ht="15.75" thickBot="1">
      <c r="A13" s="199">
        <v>2</v>
      </c>
      <c r="B13" s="171"/>
      <c r="C13" s="172" t="s">
        <v>24</v>
      </c>
      <c r="D13" s="173"/>
      <c r="E13" s="182"/>
      <c r="F13" s="183"/>
      <c r="G13" s="183"/>
      <c r="H13" s="183"/>
      <c r="I13" s="183"/>
    </row>
    <row r="14" spans="1:12" s="159" customFormat="1" ht="30">
      <c r="A14" s="200" t="s">
        <v>14</v>
      </c>
      <c r="B14" s="155" t="s">
        <v>85</v>
      </c>
      <c r="C14" s="213" t="s">
        <v>171</v>
      </c>
      <c r="D14" s="157" t="s">
        <v>69</v>
      </c>
      <c r="E14" s="158" t="s">
        <v>71</v>
      </c>
      <c r="F14" s="184" t="s">
        <v>70</v>
      </c>
      <c r="G14" s="184" t="s">
        <v>78</v>
      </c>
      <c r="H14" s="184" t="s">
        <v>80</v>
      </c>
      <c r="I14" s="163"/>
    </row>
    <row r="15" spans="1:12" s="159" customFormat="1">
      <c r="A15" s="200"/>
      <c r="B15" s="155"/>
      <c r="C15" s="156" t="s">
        <v>143</v>
      </c>
      <c r="D15" s="179">
        <v>13.5</v>
      </c>
      <c r="E15" s="179">
        <v>2</v>
      </c>
      <c r="F15" s="179">
        <v>1.5</v>
      </c>
      <c r="G15" s="179">
        <f>D15*E15*F15</f>
        <v>40.5</v>
      </c>
      <c r="H15" s="185" t="s">
        <v>28</v>
      </c>
      <c r="I15" s="179"/>
    </row>
    <row r="16" spans="1:12" s="159" customFormat="1">
      <c r="A16" s="200"/>
      <c r="B16" s="155"/>
      <c r="C16" s="156" t="s">
        <v>141</v>
      </c>
      <c r="D16" s="179">
        <v>19</v>
      </c>
      <c r="E16" s="179">
        <v>1.7</v>
      </c>
      <c r="F16" s="179">
        <v>1.2</v>
      </c>
      <c r="G16" s="179">
        <f>D16*E16*F16</f>
        <v>38.76</v>
      </c>
      <c r="H16" s="185" t="s">
        <v>28</v>
      </c>
      <c r="I16" s="179"/>
    </row>
    <row r="17" spans="1:9" s="159" customFormat="1">
      <c r="A17" s="200"/>
      <c r="B17" s="155"/>
      <c r="C17" s="156" t="s">
        <v>142</v>
      </c>
      <c r="D17" s="179">
        <v>10</v>
      </c>
      <c r="E17" s="179">
        <v>1.8</v>
      </c>
      <c r="F17" s="179">
        <v>1.3</v>
      </c>
      <c r="G17" s="179">
        <f>D17*E17*F17</f>
        <v>23.400000000000002</v>
      </c>
      <c r="H17" s="185" t="s">
        <v>28</v>
      </c>
      <c r="I17" s="179"/>
    </row>
    <row r="18" spans="1:9" s="159" customFormat="1" ht="26.25" customHeight="1">
      <c r="A18" s="200" t="s">
        <v>15</v>
      </c>
      <c r="B18" s="155" t="s">
        <v>86</v>
      </c>
      <c r="C18" s="121" t="s">
        <v>149</v>
      </c>
      <c r="D18" s="160"/>
      <c r="E18" s="135"/>
      <c r="F18" s="162"/>
      <c r="G18" s="162"/>
      <c r="H18" s="162"/>
      <c r="I18" s="163"/>
    </row>
    <row r="19" spans="1:9" s="159" customFormat="1">
      <c r="A19" s="200"/>
      <c r="B19" s="155"/>
      <c r="C19" s="156" t="s">
        <v>143</v>
      </c>
      <c r="D19" s="179">
        <v>13.5</v>
      </c>
      <c r="E19" s="179"/>
      <c r="F19" s="179">
        <v>1.5</v>
      </c>
      <c r="G19" s="179">
        <f>D19*F19</f>
        <v>20.25</v>
      </c>
      <c r="H19" s="185" t="s">
        <v>3</v>
      </c>
      <c r="I19" s="179"/>
    </row>
    <row r="20" spans="1:9" s="159" customFormat="1">
      <c r="A20" s="200"/>
      <c r="B20" s="155"/>
      <c r="C20" s="156" t="s">
        <v>141</v>
      </c>
      <c r="D20" s="179">
        <v>19</v>
      </c>
      <c r="E20" s="179"/>
      <c r="F20" s="179">
        <v>1.2</v>
      </c>
      <c r="G20" s="179">
        <f>D20*F20</f>
        <v>22.8</v>
      </c>
      <c r="H20" s="185" t="s">
        <v>3</v>
      </c>
      <c r="I20" s="179"/>
    </row>
    <row r="21" spans="1:9" s="159" customFormat="1">
      <c r="A21" s="200"/>
      <c r="B21" s="155"/>
      <c r="C21" s="156" t="s">
        <v>142</v>
      </c>
      <c r="D21" s="179">
        <v>10</v>
      </c>
      <c r="E21" s="179"/>
      <c r="F21" s="179">
        <v>1.3</v>
      </c>
      <c r="G21" s="179">
        <f>D21*F21</f>
        <v>13</v>
      </c>
      <c r="H21" s="185" t="s">
        <v>3</v>
      </c>
      <c r="I21" s="179"/>
    </row>
    <row r="22" spans="1:9" s="159" customFormat="1" ht="39" thickBot="1">
      <c r="A22" s="200" t="s">
        <v>16</v>
      </c>
      <c r="B22" s="155" t="s">
        <v>157</v>
      </c>
      <c r="C22" s="303" t="s">
        <v>151</v>
      </c>
      <c r="D22" s="179"/>
      <c r="E22" s="179"/>
      <c r="F22" s="179"/>
      <c r="G22" s="179"/>
      <c r="H22" s="185"/>
      <c r="I22" s="179"/>
    </row>
    <row r="23" spans="1:9" s="159" customFormat="1">
      <c r="A23" s="200"/>
      <c r="B23" s="155"/>
      <c r="C23" s="156" t="s">
        <v>143</v>
      </c>
      <c r="D23" s="179">
        <v>13.5</v>
      </c>
      <c r="E23" s="179">
        <v>0.5</v>
      </c>
      <c r="F23" s="179">
        <v>0.2</v>
      </c>
      <c r="G23" s="179">
        <v>1.35</v>
      </c>
      <c r="H23" s="185" t="s">
        <v>28</v>
      </c>
      <c r="I23" s="179"/>
    </row>
    <row r="24" spans="1:9" s="159" customFormat="1">
      <c r="A24" s="200"/>
      <c r="B24" s="155"/>
      <c r="C24" s="156" t="s">
        <v>141</v>
      </c>
      <c r="D24" s="179">
        <v>19</v>
      </c>
      <c r="E24" s="179">
        <v>0.5</v>
      </c>
      <c r="F24" s="179">
        <v>0.2</v>
      </c>
      <c r="G24" s="179">
        <v>1.9</v>
      </c>
      <c r="H24" s="185" t="s">
        <v>28</v>
      </c>
      <c r="I24" s="179"/>
    </row>
    <row r="25" spans="1:9" s="159" customFormat="1">
      <c r="A25" s="200"/>
      <c r="B25" s="155"/>
      <c r="C25" s="156" t="s">
        <v>142</v>
      </c>
      <c r="D25" s="179">
        <v>10</v>
      </c>
      <c r="E25" s="179">
        <v>0.5</v>
      </c>
      <c r="F25" s="179">
        <v>0.2</v>
      </c>
      <c r="G25" s="179">
        <v>1</v>
      </c>
      <c r="H25" s="185" t="s">
        <v>28</v>
      </c>
      <c r="I25" s="179"/>
    </row>
    <row r="26" spans="1:9" s="159" customFormat="1" ht="51.75" thickBot="1">
      <c r="A26" s="200" t="s">
        <v>156</v>
      </c>
      <c r="B26" s="155" t="s">
        <v>158</v>
      </c>
      <c r="C26" s="303" t="s">
        <v>160</v>
      </c>
      <c r="D26" s="179"/>
      <c r="E26" s="179"/>
      <c r="F26" s="179"/>
      <c r="G26" s="179"/>
      <c r="H26" s="185"/>
      <c r="I26" s="179"/>
    </row>
    <row r="27" spans="1:9" s="159" customFormat="1">
      <c r="A27" s="200"/>
      <c r="B27" s="155"/>
      <c r="C27" s="156" t="s">
        <v>143</v>
      </c>
      <c r="D27" s="179">
        <v>13.5</v>
      </c>
      <c r="E27" s="179">
        <v>2</v>
      </c>
      <c r="F27" s="179">
        <v>0.05</v>
      </c>
      <c r="G27" s="179">
        <v>1.35</v>
      </c>
      <c r="H27" s="185" t="s">
        <v>28</v>
      </c>
      <c r="I27" s="179"/>
    </row>
    <row r="28" spans="1:9" s="159" customFormat="1">
      <c r="A28" s="200"/>
      <c r="B28" s="155"/>
      <c r="C28" s="156" t="s">
        <v>141</v>
      </c>
      <c r="D28" s="179">
        <v>19</v>
      </c>
      <c r="E28" s="179">
        <v>1.7</v>
      </c>
      <c r="F28" s="179">
        <v>0.05</v>
      </c>
      <c r="G28" s="179">
        <v>1.62</v>
      </c>
      <c r="H28" s="185" t="s">
        <v>28</v>
      </c>
      <c r="I28" s="179"/>
    </row>
    <row r="29" spans="1:9" s="159" customFormat="1">
      <c r="A29" s="200"/>
      <c r="B29" s="155"/>
      <c r="C29" s="156" t="s">
        <v>142</v>
      </c>
      <c r="D29" s="179">
        <v>10</v>
      </c>
      <c r="E29" s="179">
        <v>1.8</v>
      </c>
      <c r="F29" s="179">
        <v>0.05</v>
      </c>
      <c r="G29" s="179">
        <v>0.9</v>
      </c>
      <c r="H29" s="185" t="s">
        <v>28</v>
      </c>
      <c r="I29" s="179"/>
    </row>
    <row r="30" spans="1:9" s="159" customFormat="1" ht="15.75" thickBot="1">
      <c r="A30" s="199">
        <v>3</v>
      </c>
      <c r="B30" s="171"/>
      <c r="C30" s="172" t="s">
        <v>23</v>
      </c>
      <c r="D30" s="186"/>
      <c r="E30" s="182"/>
      <c r="F30" s="183"/>
      <c r="G30" s="183"/>
      <c r="H30" s="183"/>
      <c r="I30" s="183"/>
    </row>
    <row r="31" spans="1:9" s="159" customFormat="1" ht="60">
      <c r="A31" s="200" t="s">
        <v>4</v>
      </c>
      <c r="B31" s="155" t="s">
        <v>167</v>
      </c>
      <c r="C31" s="213" t="s">
        <v>180</v>
      </c>
      <c r="D31" s="157" t="s">
        <v>69</v>
      </c>
      <c r="E31" s="328" t="s">
        <v>176</v>
      </c>
      <c r="F31" s="184" t="s">
        <v>72</v>
      </c>
      <c r="G31" s="184" t="s">
        <v>76</v>
      </c>
      <c r="H31" s="184" t="s">
        <v>80</v>
      </c>
      <c r="I31" s="163"/>
    </row>
    <row r="32" spans="1:9" s="159" customFormat="1">
      <c r="A32" s="200"/>
      <c r="B32" s="155"/>
      <c r="C32" s="156" t="s">
        <v>143</v>
      </c>
      <c r="D32" s="179">
        <v>13.5</v>
      </c>
      <c r="E32" s="179" t="s">
        <v>175</v>
      </c>
      <c r="F32" s="179">
        <v>11.4</v>
      </c>
      <c r="G32" s="179">
        <f>F32+D32*12.1</f>
        <v>174.75</v>
      </c>
      <c r="H32" s="185" t="s">
        <v>3</v>
      </c>
      <c r="I32" s="179" t="s">
        <v>179</v>
      </c>
    </row>
    <row r="33" spans="1:9" s="159" customFormat="1">
      <c r="A33" s="200"/>
      <c r="B33" s="155"/>
      <c r="C33" s="156" t="s">
        <v>141</v>
      </c>
      <c r="D33" s="179">
        <v>19</v>
      </c>
      <c r="E33" s="179" t="s">
        <v>177</v>
      </c>
      <c r="F33" s="179">
        <v>6.4</v>
      </c>
      <c r="G33" s="179">
        <f>F33+(D33*8.08)</f>
        <v>159.92000000000002</v>
      </c>
      <c r="H33" s="185" t="s">
        <v>3</v>
      </c>
      <c r="I33" s="179" t="s">
        <v>179</v>
      </c>
    </row>
    <row r="34" spans="1:9" s="159" customFormat="1">
      <c r="A34" s="200"/>
      <c r="B34" s="155"/>
      <c r="C34" s="156" t="s">
        <v>142</v>
      </c>
      <c r="D34" s="179">
        <v>10</v>
      </c>
      <c r="E34" s="179" t="s">
        <v>178</v>
      </c>
      <c r="F34" s="179">
        <v>8.5</v>
      </c>
      <c r="G34" s="179">
        <f>F34+(D34*10.08)</f>
        <v>109.3</v>
      </c>
      <c r="H34" s="185" t="s">
        <v>3</v>
      </c>
      <c r="I34" s="179" t="s">
        <v>179</v>
      </c>
    </row>
    <row r="35" spans="1:9" s="159" customFormat="1" ht="30">
      <c r="A35" s="200" t="s">
        <v>5</v>
      </c>
      <c r="B35" s="133" t="s">
        <v>137</v>
      </c>
      <c r="C35" s="283" t="s">
        <v>88</v>
      </c>
      <c r="D35" s="157" t="s">
        <v>69</v>
      </c>
      <c r="E35" s="158" t="s">
        <v>71</v>
      </c>
      <c r="F35" s="184" t="s">
        <v>70</v>
      </c>
      <c r="G35" s="184" t="s">
        <v>78</v>
      </c>
      <c r="H35" s="184" t="s">
        <v>80</v>
      </c>
      <c r="I35" s="162"/>
    </row>
    <row r="36" spans="1:9" s="159" customFormat="1">
      <c r="A36" s="200"/>
      <c r="B36" s="133"/>
      <c r="C36" s="156" t="s">
        <v>143</v>
      </c>
      <c r="D36" s="179">
        <v>13.5</v>
      </c>
      <c r="E36" s="179">
        <v>2.9</v>
      </c>
      <c r="F36" s="179">
        <v>5.7</v>
      </c>
      <c r="G36" s="179">
        <f>D36*(E36+F36)</f>
        <v>116.1</v>
      </c>
      <c r="H36" s="162" t="s">
        <v>28</v>
      </c>
      <c r="I36" s="179" t="s">
        <v>145</v>
      </c>
    </row>
    <row r="37" spans="1:9" s="159" customFormat="1">
      <c r="A37" s="200"/>
      <c r="B37" s="133"/>
      <c r="C37" s="156" t="s">
        <v>141</v>
      </c>
      <c r="D37" s="179">
        <v>19</v>
      </c>
      <c r="E37" s="153">
        <v>1.95</v>
      </c>
      <c r="F37" s="153">
        <v>3.2</v>
      </c>
      <c r="G37" s="179">
        <f>D37*(E37+F37)</f>
        <v>97.850000000000009</v>
      </c>
      <c r="H37" s="162" t="s">
        <v>28</v>
      </c>
      <c r="I37" s="179" t="s">
        <v>145</v>
      </c>
    </row>
    <row r="38" spans="1:9" s="159" customFormat="1">
      <c r="A38" s="200"/>
      <c r="B38" s="133"/>
      <c r="C38" s="134" t="s">
        <v>142</v>
      </c>
      <c r="D38" s="179">
        <v>10</v>
      </c>
      <c r="E38" s="153">
        <v>2.25</v>
      </c>
      <c r="F38" s="153">
        <v>4.25</v>
      </c>
      <c r="G38" s="153">
        <f>D38*(E38+F38)</f>
        <v>65</v>
      </c>
      <c r="H38" s="162" t="s">
        <v>28</v>
      </c>
      <c r="I38" s="190" t="s">
        <v>145</v>
      </c>
    </row>
    <row r="39" spans="1:9" s="159" customFormat="1" ht="53.25" customHeight="1">
      <c r="A39" s="200" t="s">
        <v>6</v>
      </c>
      <c r="B39" s="133" t="s">
        <v>170</v>
      </c>
      <c r="C39" s="134" t="s">
        <v>169</v>
      </c>
      <c r="D39" s="137"/>
      <c r="E39" s="135"/>
      <c r="F39" s="135"/>
      <c r="G39" s="157" t="s">
        <v>69</v>
      </c>
      <c r="H39" s="184" t="s">
        <v>80</v>
      </c>
      <c r="I39" s="162"/>
    </row>
    <row r="40" spans="1:9" s="159" customFormat="1">
      <c r="A40" s="200"/>
      <c r="B40" s="133"/>
      <c r="C40" s="134" t="s">
        <v>146</v>
      </c>
      <c r="D40" s="137"/>
      <c r="E40" s="135"/>
      <c r="F40" s="135"/>
      <c r="G40" s="179">
        <v>32.200000000000003</v>
      </c>
      <c r="H40" s="162" t="s">
        <v>47</v>
      </c>
      <c r="I40" s="162"/>
    </row>
    <row r="41" spans="1:9" s="159" customFormat="1">
      <c r="A41" s="200"/>
      <c r="B41" s="133"/>
      <c r="C41" s="134" t="s">
        <v>147</v>
      </c>
      <c r="D41" s="137"/>
      <c r="E41" s="135"/>
      <c r="F41" s="135"/>
      <c r="G41" s="179">
        <v>20.6</v>
      </c>
      <c r="H41" s="162" t="s">
        <v>47</v>
      </c>
      <c r="I41" s="162"/>
    </row>
    <row r="42" spans="1:9" s="159" customFormat="1">
      <c r="A42" s="200"/>
      <c r="B42" s="133"/>
      <c r="C42" s="134" t="s">
        <v>148</v>
      </c>
      <c r="D42" s="137"/>
      <c r="E42" s="135"/>
      <c r="F42" s="135"/>
      <c r="G42" s="153">
        <v>16</v>
      </c>
      <c r="H42" s="162" t="s">
        <v>47</v>
      </c>
      <c r="I42" s="162"/>
    </row>
    <row r="43" spans="1:9" s="159" customFormat="1" ht="25.5">
      <c r="A43" s="160" t="s">
        <v>25</v>
      </c>
      <c r="B43" s="155" t="s">
        <v>165</v>
      </c>
      <c r="C43" s="161" t="s">
        <v>166</v>
      </c>
      <c r="D43" s="157" t="s">
        <v>69</v>
      </c>
      <c r="E43" s="158" t="s">
        <v>71</v>
      </c>
      <c r="F43" s="184" t="s">
        <v>70</v>
      </c>
      <c r="G43" s="184" t="s">
        <v>78</v>
      </c>
      <c r="H43" s="184" t="s">
        <v>80</v>
      </c>
      <c r="I43" s="163"/>
    </row>
    <row r="44" spans="1:9" s="159" customFormat="1">
      <c r="A44" s="160"/>
      <c r="B44" s="133"/>
      <c r="C44" s="134" t="s">
        <v>143</v>
      </c>
      <c r="D44" s="153">
        <v>13.5</v>
      </c>
      <c r="E44" s="153">
        <v>0.3</v>
      </c>
      <c r="F44" s="153">
        <v>6</v>
      </c>
      <c r="G44" s="153">
        <f>D44*E44*F44</f>
        <v>24.299999999999997</v>
      </c>
      <c r="H44" s="162" t="s">
        <v>28</v>
      </c>
      <c r="I44" s="153"/>
    </row>
    <row r="45" spans="1:9" s="159" customFormat="1">
      <c r="A45" s="160"/>
      <c r="B45" s="133"/>
      <c r="C45" s="134" t="s">
        <v>141</v>
      </c>
      <c r="D45" s="153">
        <v>19</v>
      </c>
      <c r="E45" s="153">
        <v>0.3</v>
      </c>
      <c r="F45" s="153">
        <v>4</v>
      </c>
      <c r="G45" s="153">
        <f>D45*E45*F45</f>
        <v>22.8</v>
      </c>
      <c r="H45" s="162" t="s">
        <v>28</v>
      </c>
      <c r="I45" s="153"/>
    </row>
    <row r="46" spans="1:9" s="159" customFormat="1">
      <c r="A46" s="160"/>
      <c r="B46" s="133"/>
      <c r="C46" s="134" t="s">
        <v>142</v>
      </c>
      <c r="D46" s="153">
        <v>10</v>
      </c>
      <c r="E46" s="153">
        <v>0.3</v>
      </c>
      <c r="F46" s="153">
        <v>5</v>
      </c>
      <c r="G46" s="153">
        <f>D46*E46*F46</f>
        <v>15</v>
      </c>
      <c r="H46" s="162" t="s">
        <v>28</v>
      </c>
      <c r="I46" s="153"/>
    </row>
    <row r="47" spans="1:9" s="159" customFormat="1" ht="38.25">
      <c r="A47" s="160"/>
      <c r="B47" s="133" t="s">
        <v>161</v>
      </c>
      <c r="C47" s="134" t="s">
        <v>163</v>
      </c>
      <c r="D47" s="187" t="s">
        <v>78</v>
      </c>
      <c r="E47" s="187" t="s">
        <v>164</v>
      </c>
      <c r="F47" s="187" t="s">
        <v>76</v>
      </c>
      <c r="G47" s="153"/>
      <c r="H47" s="162"/>
      <c r="I47" s="153"/>
    </row>
    <row r="48" spans="1:9" s="159" customFormat="1">
      <c r="A48" s="160"/>
      <c r="B48" s="133"/>
      <c r="C48" s="134" t="s">
        <v>143</v>
      </c>
      <c r="D48" s="153">
        <v>24.3</v>
      </c>
      <c r="E48" s="153">
        <v>15</v>
      </c>
      <c r="F48" s="153">
        <v>364.5</v>
      </c>
      <c r="G48" s="153"/>
      <c r="H48" s="162"/>
      <c r="I48" s="153"/>
    </row>
    <row r="49" spans="1:11" s="159" customFormat="1">
      <c r="A49" s="160"/>
      <c r="B49" s="133"/>
      <c r="C49" s="134" t="s">
        <v>141</v>
      </c>
      <c r="D49" s="153">
        <v>22.8</v>
      </c>
      <c r="E49" s="153">
        <v>15</v>
      </c>
      <c r="F49" s="153">
        <v>342</v>
      </c>
      <c r="G49" s="153"/>
      <c r="H49" s="162"/>
      <c r="I49" s="153"/>
    </row>
    <row r="50" spans="1:11" s="159" customFormat="1">
      <c r="A50" s="160"/>
      <c r="B50" s="133"/>
      <c r="C50" s="134" t="s">
        <v>142</v>
      </c>
      <c r="D50" s="153">
        <v>15</v>
      </c>
      <c r="E50" s="153">
        <v>15</v>
      </c>
      <c r="F50" s="153">
        <v>225</v>
      </c>
      <c r="G50" s="153"/>
      <c r="H50" s="162"/>
      <c r="I50" s="153"/>
    </row>
    <row r="51" spans="1:11" s="159" customFormat="1" ht="51">
      <c r="A51" s="160" t="s">
        <v>136</v>
      </c>
      <c r="B51" s="155" t="s">
        <v>134</v>
      </c>
      <c r="C51" s="161" t="s">
        <v>135</v>
      </c>
      <c r="D51" s="157" t="s">
        <v>69</v>
      </c>
      <c r="E51" s="158" t="s">
        <v>71</v>
      </c>
      <c r="F51" s="184" t="s">
        <v>70</v>
      </c>
      <c r="G51" s="184" t="s">
        <v>78</v>
      </c>
      <c r="H51" s="184" t="s">
        <v>80</v>
      </c>
      <c r="I51" s="162"/>
      <c r="K51" s="291">
        <f>G44+G52</f>
        <v>29.699999999999996</v>
      </c>
    </row>
    <row r="52" spans="1:11" s="159" customFormat="1">
      <c r="A52" s="160"/>
      <c r="B52" s="133"/>
      <c r="C52" s="134" t="s">
        <v>143</v>
      </c>
      <c r="D52" s="153">
        <v>13.5</v>
      </c>
      <c r="E52" s="153">
        <v>2</v>
      </c>
      <c r="F52" s="153">
        <v>0.2</v>
      </c>
      <c r="G52" s="153">
        <f>D52*E52*F52</f>
        <v>5.4</v>
      </c>
      <c r="H52" s="162" t="s">
        <v>28</v>
      </c>
      <c r="I52" s="162"/>
    </row>
    <row r="53" spans="1:11" s="159" customFormat="1" hidden="1">
      <c r="A53" s="292">
        <v>4</v>
      </c>
      <c r="B53" s="171"/>
      <c r="C53" s="172" t="s">
        <v>26</v>
      </c>
      <c r="D53" s="186"/>
      <c r="E53" s="182"/>
      <c r="F53" s="183"/>
      <c r="G53" s="183"/>
      <c r="H53" s="183"/>
      <c r="I53" s="183"/>
    </row>
    <row r="54" spans="1:11" s="159" customFormat="1" ht="25.5" hidden="1">
      <c r="A54" s="160" t="s">
        <v>34</v>
      </c>
      <c r="B54" s="155" t="s">
        <v>31</v>
      </c>
      <c r="C54" s="161" t="s">
        <v>27</v>
      </c>
      <c r="D54" s="157" t="s">
        <v>69</v>
      </c>
      <c r="E54" s="158" t="s">
        <v>71</v>
      </c>
      <c r="F54" s="184" t="s">
        <v>70</v>
      </c>
      <c r="G54" s="184" t="s">
        <v>75</v>
      </c>
      <c r="H54" s="184"/>
      <c r="I54" s="162"/>
    </row>
    <row r="55" spans="1:11" s="159" customFormat="1" hidden="1">
      <c r="A55" s="160"/>
      <c r="B55" s="155"/>
      <c r="C55" s="161" t="s">
        <v>73</v>
      </c>
      <c r="D55" s="153">
        <v>0.2</v>
      </c>
      <c r="E55" s="153">
        <v>0.1</v>
      </c>
      <c r="F55" s="153">
        <v>1</v>
      </c>
      <c r="G55" s="153">
        <v>7</v>
      </c>
      <c r="H55" s="153">
        <f>(D55*E55*F55*G55)</f>
        <v>0.14000000000000001</v>
      </c>
      <c r="I55" s="153"/>
    </row>
    <row r="56" spans="1:11" s="159" customFormat="1" hidden="1">
      <c r="A56" s="160"/>
      <c r="B56" s="155"/>
      <c r="C56" s="161" t="s">
        <v>74</v>
      </c>
      <c r="D56" s="153">
        <v>19</v>
      </c>
      <c r="E56" s="153">
        <v>0.1</v>
      </c>
      <c r="F56" s="153">
        <v>0.2</v>
      </c>
      <c r="G56" s="153">
        <v>1</v>
      </c>
      <c r="H56" s="153">
        <f>(D56*E56*F56*G56)</f>
        <v>0.38000000000000006</v>
      </c>
      <c r="I56" s="153"/>
    </row>
    <row r="57" spans="1:11" s="159" customFormat="1" hidden="1">
      <c r="A57" s="160"/>
      <c r="B57" s="155"/>
      <c r="C57" s="161" t="s">
        <v>76</v>
      </c>
      <c r="D57" s="160"/>
      <c r="E57" s="135"/>
      <c r="F57" s="162"/>
      <c r="G57" s="162"/>
      <c r="H57" s="153">
        <f>SUM(H55:H56)</f>
        <v>0.52</v>
      </c>
      <c r="I57" s="153"/>
    </row>
    <row r="58" spans="1:11" s="159" customFormat="1" hidden="1">
      <c r="A58" s="160"/>
      <c r="B58" s="155"/>
      <c r="C58" s="161"/>
      <c r="D58" s="160"/>
      <c r="E58" s="135"/>
      <c r="F58" s="162"/>
      <c r="G58" s="162"/>
      <c r="H58" s="162"/>
      <c r="I58" s="162"/>
    </row>
    <row r="59" spans="1:11" s="159" customFormat="1" ht="25.5" hidden="1">
      <c r="A59" s="160" t="s">
        <v>35</v>
      </c>
      <c r="B59" s="155" t="s">
        <v>32</v>
      </c>
      <c r="C59" s="161" t="s">
        <v>29</v>
      </c>
      <c r="D59" s="157" t="s">
        <v>69</v>
      </c>
      <c r="E59" s="158" t="s">
        <v>71</v>
      </c>
      <c r="F59" s="184" t="s">
        <v>70</v>
      </c>
      <c r="G59" s="184" t="s">
        <v>75</v>
      </c>
      <c r="H59" s="184"/>
      <c r="I59" s="162"/>
    </row>
    <row r="60" spans="1:11" s="159" customFormat="1" hidden="1">
      <c r="A60" s="160"/>
      <c r="B60" s="155"/>
      <c r="C60" s="161" t="s">
        <v>73</v>
      </c>
      <c r="D60" s="153">
        <v>1</v>
      </c>
      <c r="E60" s="153">
        <v>0.1</v>
      </c>
      <c r="F60" s="153">
        <v>0.2</v>
      </c>
      <c r="G60" s="153">
        <v>7</v>
      </c>
      <c r="H60" s="153">
        <f>(D60/0.2)*(E60*2+F60*2+0.1)*G60*0.12</f>
        <v>2.9400000000000004</v>
      </c>
      <c r="I60" s="153"/>
    </row>
    <row r="61" spans="1:11" s="159" customFormat="1" hidden="1">
      <c r="A61" s="160"/>
      <c r="B61" s="155"/>
      <c r="C61" s="161" t="s">
        <v>74</v>
      </c>
      <c r="D61" s="153">
        <v>19</v>
      </c>
      <c r="E61" s="153">
        <v>0.1</v>
      </c>
      <c r="F61" s="153">
        <v>0.2</v>
      </c>
      <c r="G61" s="153">
        <v>1</v>
      </c>
      <c r="H61" s="153">
        <f>(D61/0.2)*(E61*2+F61*2+0.1)*0.12</f>
        <v>7.9799999999999995</v>
      </c>
      <c r="I61" s="153"/>
    </row>
    <row r="62" spans="1:11" s="159" customFormat="1" hidden="1">
      <c r="A62" s="160"/>
      <c r="B62" s="155"/>
      <c r="C62" s="161"/>
      <c r="D62" s="160"/>
      <c r="E62" s="135"/>
      <c r="F62" s="162"/>
      <c r="G62" s="162"/>
      <c r="H62" s="153">
        <f>SUM(H60:H61)</f>
        <v>10.92</v>
      </c>
      <c r="I62" s="154" t="s">
        <v>77</v>
      </c>
    </row>
    <row r="63" spans="1:11" s="159" customFormat="1" hidden="1">
      <c r="A63" s="160"/>
      <c r="B63" s="155"/>
      <c r="C63" s="161"/>
      <c r="D63" s="160"/>
      <c r="E63" s="135"/>
      <c r="F63" s="162"/>
      <c r="G63" s="162"/>
      <c r="H63" s="162"/>
      <c r="I63" s="162"/>
    </row>
    <row r="64" spans="1:11" s="159" customFormat="1" ht="25.5" hidden="1">
      <c r="A64" s="160" t="s">
        <v>36</v>
      </c>
      <c r="B64" s="155" t="s">
        <v>33</v>
      </c>
      <c r="C64" s="161" t="s">
        <v>30</v>
      </c>
      <c r="D64" s="157" t="s">
        <v>69</v>
      </c>
      <c r="E64" s="158" t="s">
        <v>71</v>
      </c>
      <c r="F64" s="184"/>
      <c r="G64" s="184" t="s">
        <v>75</v>
      </c>
      <c r="H64" s="162"/>
      <c r="I64" s="162"/>
    </row>
    <row r="65" spans="1:9" s="159" customFormat="1" hidden="1">
      <c r="A65" s="160"/>
      <c r="B65" s="155"/>
      <c r="C65" s="161" t="s">
        <v>73</v>
      </c>
      <c r="D65" s="153">
        <v>1</v>
      </c>
      <c r="E65" s="153">
        <v>4</v>
      </c>
      <c r="F65" s="153"/>
      <c r="G65" s="153">
        <v>7</v>
      </c>
      <c r="H65" s="153">
        <f>(D65*E65*G65)</f>
        <v>28</v>
      </c>
      <c r="I65" s="153"/>
    </row>
    <row r="66" spans="1:9" s="159" customFormat="1" hidden="1">
      <c r="A66" s="160"/>
      <c r="B66" s="155"/>
      <c r="C66" s="161" t="s">
        <v>74</v>
      </c>
      <c r="D66" s="153">
        <v>19</v>
      </c>
      <c r="E66" s="153">
        <v>4</v>
      </c>
      <c r="F66" s="153">
        <v>0.2</v>
      </c>
      <c r="G66" s="153">
        <v>1</v>
      </c>
      <c r="H66" s="153">
        <f>(D66*E66*G66)</f>
        <v>76</v>
      </c>
      <c r="I66" s="153"/>
    </row>
    <row r="67" spans="1:9" s="159" customFormat="1" hidden="1">
      <c r="A67" s="160"/>
      <c r="B67" s="155"/>
      <c r="C67" s="161"/>
      <c r="D67" s="160"/>
      <c r="E67" s="135"/>
      <c r="F67" s="162"/>
      <c r="G67" s="162"/>
      <c r="H67" s="153">
        <f>SUM(H65:H66)</f>
        <v>104</v>
      </c>
      <c r="I67" s="154" t="s">
        <v>77</v>
      </c>
    </row>
    <row r="68" spans="1:9" s="159" customFormat="1" hidden="1">
      <c r="A68" s="160"/>
      <c r="B68" s="155"/>
      <c r="C68" s="161"/>
      <c r="D68" s="153"/>
      <c r="E68" s="153"/>
      <c r="F68" s="153"/>
      <c r="G68" s="153"/>
      <c r="H68" s="153"/>
      <c r="I68" s="153"/>
    </row>
    <row r="69" spans="1:9" s="159" customFormat="1" ht="51" hidden="1">
      <c r="A69" s="160" t="s">
        <v>37</v>
      </c>
      <c r="B69" s="155" t="s">
        <v>53</v>
      </c>
      <c r="C69" s="161" t="s">
        <v>54</v>
      </c>
      <c r="D69" s="157" t="s">
        <v>69</v>
      </c>
      <c r="E69" s="158" t="s">
        <v>72</v>
      </c>
      <c r="F69" s="184" t="s">
        <v>71</v>
      </c>
      <c r="G69" s="184" t="s">
        <v>75</v>
      </c>
      <c r="H69" s="162"/>
      <c r="I69" s="162"/>
    </row>
    <row r="70" spans="1:9" s="159" customFormat="1" hidden="1">
      <c r="A70" s="160"/>
      <c r="B70" s="155"/>
      <c r="C70" s="161" t="s">
        <v>73</v>
      </c>
      <c r="D70" s="153">
        <v>1</v>
      </c>
      <c r="E70" s="153">
        <v>2</v>
      </c>
      <c r="F70" s="153">
        <v>0.2</v>
      </c>
      <c r="G70" s="153">
        <v>7</v>
      </c>
      <c r="H70" s="153">
        <f>(D70*E70*F70*G70)</f>
        <v>2.8000000000000003</v>
      </c>
      <c r="I70" s="153"/>
    </row>
    <row r="71" spans="1:9" s="159" customFormat="1" hidden="1">
      <c r="A71" s="160"/>
      <c r="B71" s="155"/>
      <c r="C71" s="161" t="s">
        <v>74</v>
      </c>
      <c r="D71" s="153">
        <v>19</v>
      </c>
      <c r="E71" s="153">
        <v>2</v>
      </c>
      <c r="F71" s="153">
        <v>0.3</v>
      </c>
      <c r="G71" s="153">
        <v>1</v>
      </c>
      <c r="H71" s="153">
        <f>(D71*E71*F71*G71)</f>
        <v>11.4</v>
      </c>
      <c r="I71" s="153"/>
    </row>
    <row r="72" spans="1:9" s="159" customFormat="1" hidden="1">
      <c r="A72" s="160"/>
      <c r="B72" s="155"/>
      <c r="C72" s="161"/>
      <c r="D72" s="160"/>
      <c r="E72" s="135"/>
      <c r="F72" s="162"/>
      <c r="G72" s="162"/>
      <c r="H72" s="153">
        <f>SUM(H70:H71)</f>
        <v>14.200000000000001</v>
      </c>
      <c r="I72" s="154" t="s">
        <v>3</v>
      </c>
    </row>
    <row r="73" spans="1:9" s="159" customFormat="1" hidden="1">
      <c r="A73" s="160"/>
      <c r="B73" s="155"/>
      <c r="C73" s="161"/>
      <c r="D73" s="153"/>
      <c r="E73" s="153"/>
      <c r="F73" s="153"/>
      <c r="G73" s="153"/>
      <c r="H73" s="153"/>
      <c r="I73" s="153"/>
    </row>
    <row r="74" spans="1:9" s="159" customFormat="1" ht="51" hidden="1">
      <c r="A74" s="160" t="s">
        <v>44</v>
      </c>
      <c r="B74" s="133" t="s">
        <v>39</v>
      </c>
      <c r="C74" s="161" t="s">
        <v>38</v>
      </c>
      <c r="D74" s="157" t="s">
        <v>69</v>
      </c>
      <c r="E74" s="158" t="s">
        <v>72</v>
      </c>
      <c r="F74" s="184" t="s">
        <v>70</v>
      </c>
      <c r="G74" s="184" t="s">
        <v>75</v>
      </c>
      <c r="H74" s="162"/>
      <c r="I74" s="162"/>
    </row>
    <row r="75" spans="1:9" s="159" customFormat="1" hidden="1">
      <c r="A75" s="160"/>
      <c r="B75" s="133"/>
      <c r="C75" s="161" t="s">
        <v>57</v>
      </c>
      <c r="D75" s="153">
        <v>19</v>
      </c>
      <c r="E75" s="153">
        <v>1</v>
      </c>
      <c r="F75" s="153">
        <v>1</v>
      </c>
      <c r="G75" s="153">
        <v>1</v>
      </c>
      <c r="H75" s="153">
        <f>(D75*E75*F75*G75)</f>
        <v>19</v>
      </c>
      <c r="I75" s="153"/>
    </row>
    <row r="76" spans="1:9" s="159" customFormat="1" hidden="1">
      <c r="A76" s="160"/>
      <c r="B76" s="133"/>
      <c r="C76" s="161"/>
      <c r="D76" s="160"/>
      <c r="E76" s="135"/>
      <c r="F76" s="162"/>
      <c r="G76" s="162"/>
      <c r="H76" s="153">
        <f>SUM(H75:H75)</f>
        <v>19</v>
      </c>
      <c r="I76" s="154" t="s">
        <v>3</v>
      </c>
    </row>
    <row r="77" spans="1:9" s="159" customFormat="1" hidden="1">
      <c r="A77" s="160"/>
      <c r="B77" s="133"/>
      <c r="C77" s="161"/>
      <c r="D77" s="160"/>
      <c r="E77" s="135"/>
      <c r="F77" s="162"/>
      <c r="G77" s="162"/>
      <c r="H77" s="162"/>
      <c r="I77" s="162"/>
    </row>
    <row r="78" spans="1:9" s="159" customFormat="1" ht="25.5" hidden="1">
      <c r="A78" s="160" t="s">
        <v>45</v>
      </c>
      <c r="B78" s="155" t="s">
        <v>42</v>
      </c>
      <c r="C78" s="161" t="s">
        <v>40</v>
      </c>
      <c r="D78" s="160" t="s">
        <v>3</v>
      </c>
      <c r="E78" s="135">
        <v>29</v>
      </c>
      <c r="F78" s="162">
        <v>5.8</v>
      </c>
      <c r="G78" s="162"/>
      <c r="H78" s="162"/>
      <c r="I78" s="162">
        <f>ROUND((F78*E78),2)</f>
        <v>168.2</v>
      </c>
    </row>
    <row r="79" spans="1:9" s="159" customFormat="1" hidden="1">
      <c r="A79" s="160"/>
      <c r="B79" s="155"/>
      <c r="C79" s="161" t="s">
        <v>57</v>
      </c>
      <c r="D79" s="153">
        <v>19</v>
      </c>
      <c r="E79" s="153">
        <v>2</v>
      </c>
      <c r="F79" s="153">
        <v>1</v>
      </c>
      <c r="G79" s="153">
        <v>1</v>
      </c>
      <c r="H79" s="153">
        <f>(D79*E79*F79*G79)</f>
        <v>38</v>
      </c>
      <c r="I79" s="153"/>
    </row>
    <row r="80" spans="1:9" s="159" customFormat="1" hidden="1">
      <c r="A80" s="160"/>
      <c r="B80" s="155"/>
      <c r="C80" s="161"/>
      <c r="D80" s="160"/>
      <c r="E80" s="135"/>
      <c r="F80" s="162"/>
      <c r="G80" s="162"/>
      <c r="H80" s="153">
        <f>SUM(H79:H79)</f>
        <v>38</v>
      </c>
      <c r="I80" s="154" t="s">
        <v>3</v>
      </c>
    </row>
    <row r="81" spans="1:12" s="159" customFormat="1" hidden="1">
      <c r="A81" s="160"/>
      <c r="B81" s="155"/>
      <c r="C81" s="161"/>
      <c r="D81" s="160"/>
      <c r="E81" s="135"/>
      <c r="F81" s="162"/>
      <c r="G81" s="162"/>
      <c r="H81" s="162"/>
      <c r="I81" s="162"/>
    </row>
    <row r="82" spans="1:12" s="159" customFormat="1" ht="25.5" hidden="1">
      <c r="A82" s="160" t="s">
        <v>46</v>
      </c>
      <c r="B82" s="155" t="s">
        <v>43</v>
      </c>
      <c r="C82" s="161" t="s">
        <v>41</v>
      </c>
      <c r="D82" s="160"/>
      <c r="E82" s="135"/>
      <c r="F82" s="162"/>
      <c r="G82" s="162"/>
      <c r="H82" s="162"/>
      <c r="I82" s="162"/>
    </row>
    <row r="83" spans="1:12" s="159" customFormat="1" hidden="1">
      <c r="A83" s="160"/>
      <c r="B83" s="155"/>
      <c r="C83" s="161" t="s">
        <v>57</v>
      </c>
      <c r="D83" s="153">
        <v>19</v>
      </c>
      <c r="E83" s="153">
        <v>2</v>
      </c>
      <c r="F83" s="153">
        <v>1</v>
      </c>
      <c r="G83" s="153">
        <v>1</v>
      </c>
      <c r="H83" s="153">
        <f>(D83*E83*F83*G83)</f>
        <v>38</v>
      </c>
      <c r="I83" s="153"/>
    </row>
    <row r="84" spans="1:12" s="159" customFormat="1" hidden="1">
      <c r="A84" s="160"/>
      <c r="B84" s="155"/>
      <c r="C84" s="161"/>
      <c r="D84" s="160"/>
      <c r="E84" s="135"/>
      <c r="F84" s="162"/>
      <c r="G84" s="162"/>
      <c r="H84" s="153">
        <f>SUM(H83:H83)</f>
        <v>38</v>
      </c>
      <c r="I84" s="154" t="s">
        <v>3</v>
      </c>
    </row>
    <row r="85" spans="1:12" s="159" customFormat="1">
      <c r="A85" s="160"/>
      <c r="B85" s="155"/>
      <c r="C85" s="161" t="s">
        <v>141</v>
      </c>
      <c r="D85" s="179">
        <v>19</v>
      </c>
      <c r="E85" s="153">
        <v>1.7</v>
      </c>
      <c r="F85" s="153">
        <v>0.2</v>
      </c>
      <c r="G85" s="153">
        <f>D85*E85*F85</f>
        <v>6.46</v>
      </c>
      <c r="H85" s="162" t="s">
        <v>28</v>
      </c>
      <c r="I85" s="162"/>
    </row>
    <row r="86" spans="1:12" s="159" customFormat="1" ht="15" customHeight="1">
      <c r="A86" s="293"/>
      <c r="B86" s="175"/>
      <c r="C86" s="175" t="s">
        <v>142</v>
      </c>
      <c r="D86" s="179">
        <v>10</v>
      </c>
      <c r="E86" s="179">
        <v>1.8</v>
      </c>
      <c r="F86" s="179">
        <v>0.2</v>
      </c>
      <c r="G86" s="179">
        <f>D86*E86*F86</f>
        <v>3.6</v>
      </c>
      <c r="H86" s="175" t="s">
        <v>28</v>
      </c>
      <c r="I86" s="175"/>
    </row>
    <row r="87" spans="1:12" s="159" customFormat="1">
      <c r="A87" s="199">
        <v>4</v>
      </c>
      <c r="B87" s="171"/>
      <c r="C87" s="294" t="s">
        <v>144</v>
      </c>
      <c r="D87" s="186"/>
      <c r="E87" s="182"/>
      <c r="F87" s="183"/>
      <c r="G87" s="183"/>
      <c r="H87" s="183"/>
      <c r="I87" s="183"/>
    </row>
    <row r="88" spans="1:12" s="159" customFormat="1" ht="77.25" customHeight="1">
      <c r="A88" s="200" t="s">
        <v>34</v>
      </c>
      <c r="B88" s="155" t="s">
        <v>138</v>
      </c>
      <c r="C88" s="156" t="s">
        <v>181</v>
      </c>
      <c r="D88" s="160"/>
      <c r="E88" s="135"/>
      <c r="F88" s="162"/>
      <c r="G88" s="162"/>
      <c r="H88" s="162"/>
      <c r="I88" s="163"/>
    </row>
    <row r="89" spans="1:12" s="159" customFormat="1" hidden="1">
      <c r="A89" s="199"/>
      <c r="B89" s="171"/>
      <c r="C89" s="172"/>
      <c r="D89" s="173"/>
      <c r="E89" s="173"/>
      <c r="F89" s="173"/>
      <c r="G89" s="173"/>
      <c r="H89" s="173"/>
      <c r="I89" s="174"/>
    </row>
    <row r="90" spans="1:12" s="159" customFormat="1" hidden="1">
      <c r="A90" s="199"/>
      <c r="B90" s="171"/>
      <c r="C90" s="172"/>
      <c r="D90" s="173"/>
      <c r="E90" s="173"/>
      <c r="F90" s="173"/>
      <c r="G90" s="173"/>
      <c r="H90" s="173"/>
      <c r="I90" s="174"/>
    </row>
    <row r="91" spans="1:12" s="159" customFormat="1" hidden="1">
      <c r="A91" s="200"/>
      <c r="B91" s="155"/>
      <c r="C91" s="175"/>
      <c r="D91" s="160"/>
      <c r="E91" s="178"/>
      <c r="F91" s="157"/>
      <c r="G91" s="157"/>
      <c r="H91" s="157"/>
      <c r="I91" s="176"/>
      <c r="K91" s="369"/>
      <c r="L91" s="370"/>
    </row>
    <row r="92" spans="1:12" s="159" customFormat="1" hidden="1">
      <c r="A92" s="201"/>
      <c r="B92" s="177"/>
      <c r="C92" s="175"/>
      <c r="D92" s="160"/>
      <c r="E92" s="178"/>
      <c r="F92" s="179"/>
      <c r="G92" s="179"/>
      <c r="H92" s="179"/>
      <c r="I92" s="163"/>
      <c r="K92" s="180"/>
      <c r="L92" s="181"/>
    </row>
    <row r="93" spans="1:12" s="159" customFormat="1" ht="9" hidden="1" customHeight="1">
      <c r="A93" s="373"/>
      <c r="B93" s="374"/>
      <c r="C93" s="374"/>
      <c r="D93" s="374"/>
      <c r="E93" s="374"/>
      <c r="F93" s="374"/>
      <c r="G93" s="374"/>
      <c r="H93" s="374"/>
      <c r="I93" s="374"/>
      <c r="K93" s="180"/>
      <c r="L93" s="181"/>
    </row>
    <row r="94" spans="1:12" s="159" customFormat="1" hidden="1">
      <c r="A94" s="199"/>
      <c r="B94" s="171"/>
      <c r="C94" s="172"/>
      <c r="D94" s="173"/>
      <c r="E94" s="182"/>
      <c r="F94" s="183"/>
      <c r="G94" s="183"/>
      <c r="H94" s="183"/>
      <c r="I94" s="183"/>
    </row>
    <row r="95" spans="1:12" s="159" customFormat="1" hidden="1">
      <c r="A95" s="200"/>
      <c r="B95" s="155"/>
      <c r="C95" s="156"/>
      <c r="D95" s="157"/>
      <c r="E95" s="158"/>
      <c r="F95" s="184"/>
      <c r="G95" s="157"/>
      <c r="H95" s="176"/>
      <c r="I95" s="163"/>
    </row>
    <row r="96" spans="1:12" s="159" customFormat="1" hidden="1">
      <c r="A96" s="200"/>
      <c r="B96" s="155"/>
      <c r="C96" s="156"/>
      <c r="D96" s="179"/>
      <c r="E96" s="179"/>
      <c r="F96" s="179"/>
      <c r="G96" s="179"/>
      <c r="H96" s="185"/>
      <c r="I96" s="179"/>
    </row>
    <row r="97" spans="1:9" s="159" customFormat="1" hidden="1">
      <c r="A97" s="200"/>
      <c r="B97" s="155"/>
      <c r="C97" s="156"/>
      <c r="D97" s="179"/>
      <c r="E97" s="179"/>
      <c r="F97" s="179"/>
      <c r="G97" s="179"/>
      <c r="H97" s="185"/>
      <c r="I97" s="179"/>
    </row>
    <row r="98" spans="1:9" s="159" customFormat="1" hidden="1">
      <c r="A98" s="200"/>
      <c r="B98" s="155"/>
      <c r="C98" s="156"/>
      <c r="D98" s="179"/>
      <c r="E98" s="179"/>
      <c r="F98" s="179"/>
      <c r="G98" s="179"/>
      <c r="H98" s="185"/>
      <c r="I98" s="179"/>
    </row>
    <row r="99" spans="1:9" s="159" customFormat="1" hidden="1">
      <c r="A99" s="200"/>
      <c r="B99" s="155"/>
      <c r="C99" s="156"/>
      <c r="D99" s="160"/>
      <c r="E99" s="178"/>
      <c r="F99" s="162"/>
      <c r="G99" s="162"/>
      <c r="H99" s="162"/>
      <c r="I99" s="163"/>
    </row>
    <row r="100" spans="1:9" s="159" customFormat="1" ht="27" hidden="1" customHeight="1">
      <c r="A100" s="200"/>
      <c r="B100" s="155"/>
      <c r="C100" s="161"/>
      <c r="D100" s="157"/>
      <c r="E100" s="158"/>
      <c r="F100" s="184"/>
      <c r="G100" s="157"/>
      <c r="H100" s="176"/>
      <c r="I100" s="163"/>
    </row>
    <row r="101" spans="1:9" s="159" customFormat="1" hidden="1">
      <c r="A101" s="200"/>
      <c r="B101" s="155"/>
      <c r="C101" s="156"/>
      <c r="D101" s="179"/>
      <c r="E101" s="179"/>
      <c r="F101" s="179"/>
      <c r="G101" s="179"/>
      <c r="H101" s="185"/>
      <c r="I101" s="179"/>
    </row>
    <row r="102" spans="1:9" s="159" customFormat="1" hidden="1">
      <c r="A102" s="200"/>
      <c r="B102" s="155"/>
      <c r="C102" s="156"/>
      <c r="D102" s="179"/>
      <c r="E102" s="179"/>
      <c r="F102" s="179"/>
      <c r="G102" s="179"/>
      <c r="H102" s="179"/>
      <c r="I102" s="179"/>
    </row>
    <row r="103" spans="1:9" s="159" customFormat="1" hidden="1">
      <c r="A103" s="200"/>
      <c r="B103" s="155"/>
      <c r="C103" s="156"/>
      <c r="D103" s="179"/>
      <c r="E103" s="179"/>
      <c r="F103" s="179"/>
      <c r="G103" s="179"/>
      <c r="H103" s="179"/>
      <c r="I103" s="179"/>
    </row>
    <row r="104" spans="1:9" s="159" customFormat="1" hidden="1">
      <c r="A104" s="200"/>
      <c r="B104" s="155"/>
      <c r="C104" s="161"/>
      <c r="D104" s="157"/>
      <c r="E104" s="157"/>
      <c r="F104" s="184"/>
      <c r="G104" s="184"/>
      <c r="H104" s="176"/>
      <c r="I104" s="163"/>
    </row>
    <row r="105" spans="1:9" s="159" customFormat="1" hidden="1">
      <c r="A105" s="200"/>
      <c r="B105" s="155"/>
      <c r="C105" s="156"/>
      <c r="D105" s="179"/>
      <c r="E105" s="179"/>
      <c r="F105" s="179"/>
      <c r="G105" s="179"/>
      <c r="H105" s="185"/>
      <c r="I105" s="179"/>
    </row>
    <row r="106" spans="1:9" s="159" customFormat="1" hidden="1">
      <c r="A106" s="200"/>
      <c r="B106" s="155"/>
      <c r="C106" s="156"/>
      <c r="D106" s="179"/>
      <c r="E106" s="179"/>
      <c r="F106" s="179"/>
      <c r="G106" s="179"/>
      <c r="H106" s="179"/>
      <c r="I106" s="179"/>
    </row>
    <row r="107" spans="1:9" s="159" customFormat="1" hidden="1">
      <c r="A107" s="200"/>
      <c r="B107" s="155"/>
      <c r="C107" s="161"/>
      <c r="D107" s="160"/>
      <c r="E107" s="135"/>
      <c r="F107" s="162"/>
      <c r="G107" s="162"/>
      <c r="H107" s="162"/>
      <c r="I107" s="163"/>
    </row>
    <row r="108" spans="1:9" s="159" customFormat="1" hidden="1">
      <c r="A108" s="201"/>
      <c r="B108" s="177"/>
      <c r="C108" s="189"/>
      <c r="D108" s="160"/>
      <c r="E108" s="178"/>
      <c r="F108" s="184"/>
      <c r="G108" s="184"/>
      <c r="H108" s="184"/>
      <c r="I108" s="163"/>
    </row>
    <row r="109" spans="1:9" s="159" customFormat="1" hidden="1">
      <c r="A109" s="199"/>
      <c r="B109" s="171"/>
      <c r="C109" s="172"/>
      <c r="D109" s="186"/>
      <c r="E109" s="182"/>
      <c r="F109" s="183"/>
      <c r="G109" s="183"/>
      <c r="H109" s="183"/>
      <c r="I109" s="183"/>
    </row>
    <row r="110" spans="1:9" s="159" customFormat="1" hidden="1">
      <c r="A110" s="200"/>
      <c r="B110" s="155"/>
      <c r="C110" s="161"/>
      <c r="D110" s="157"/>
      <c r="E110" s="187"/>
      <c r="F110" s="184"/>
      <c r="G110" s="184"/>
      <c r="H110" s="176"/>
      <c r="I110" s="163"/>
    </row>
    <row r="111" spans="1:9" s="159" customFormat="1" hidden="1">
      <c r="A111" s="200"/>
      <c r="B111" s="155"/>
      <c r="C111" s="156"/>
      <c r="D111" s="179"/>
      <c r="E111" s="179"/>
      <c r="F111" s="179"/>
      <c r="G111" s="179"/>
      <c r="H111" s="162"/>
      <c r="I111" s="163"/>
    </row>
    <row r="112" spans="1:9" s="159" customFormat="1" hidden="1">
      <c r="A112" s="200"/>
      <c r="B112" s="155"/>
      <c r="C112" s="156"/>
      <c r="D112" s="160"/>
      <c r="E112" s="135"/>
      <c r="F112" s="162"/>
      <c r="G112" s="179"/>
      <c r="H112" s="162"/>
      <c r="I112" s="163"/>
    </row>
    <row r="113" spans="1:9" s="159" customFormat="1" hidden="1">
      <c r="A113" s="200"/>
      <c r="B113" s="155"/>
      <c r="C113" s="156"/>
      <c r="D113" s="179"/>
      <c r="E113" s="179"/>
      <c r="F113" s="179"/>
      <c r="G113" s="179"/>
      <c r="H113" s="179"/>
      <c r="I113" s="179"/>
    </row>
    <row r="114" spans="1:9" s="159" customFormat="1" hidden="1">
      <c r="A114" s="200"/>
      <c r="B114" s="133"/>
      <c r="C114" s="134"/>
      <c r="D114" s="157"/>
      <c r="E114" s="187"/>
      <c r="F114" s="184"/>
      <c r="G114" s="184"/>
      <c r="H114" s="176"/>
      <c r="I114" s="162"/>
    </row>
    <row r="115" spans="1:9" s="159" customFormat="1" hidden="1">
      <c r="A115" s="200"/>
      <c r="B115" s="133"/>
      <c r="C115" s="156"/>
      <c r="D115" s="179"/>
      <c r="E115" s="179"/>
      <c r="F115" s="179"/>
      <c r="G115" s="179"/>
      <c r="H115" s="162"/>
      <c r="I115" s="162"/>
    </row>
    <row r="116" spans="1:9" s="159" customFormat="1" hidden="1">
      <c r="A116" s="200"/>
      <c r="B116" s="133"/>
      <c r="C116" s="161"/>
      <c r="D116" s="179"/>
      <c r="E116" s="179"/>
      <c r="F116" s="179"/>
      <c r="G116" s="179"/>
      <c r="H116" s="162"/>
      <c r="I116" s="162"/>
    </row>
    <row r="117" spans="1:9" s="159" customFormat="1" hidden="1">
      <c r="A117" s="200"/>
      <c r="B117" s="133"/>
      <c r="C117" s="156"/>
      <c r="D117" s="160"/>
      <c r="E117" s="135"/>
      <c r="F117" s="162"/>
      <c r="G117" s="179"/>
      <c r="H117" s="162"/>
      <c r="I117" s="162"/>
    </row>
    <row r="118" spans="1:9" s="159" customFormat="1" hidden="1">
      <c r="A118" s="200"/>
      <c r="B118" s="133"/>
      <c r="C118" s="134"/>
      <c r="D118" s="160"/>
      <c r="E118" s="135"/>
      <c r="F118" s="162"/>
      <c r="G118" s="162"/>
      <c r="H118" s="162"/>
      <c r="I118" s="162"/>
    </row>
    <row r="119" spans="1:9" s="159" customFormat="1" hidden="1">
      <c r="A119" s="200"/>
      <c r="B119" s="133"/>
      <c r="C119" s="134"/>
      <c r="D119" s="137"/>
      <c r="E119" s="135"/>
      <c r="F119" s="162"/>
      <c r="G119" s="157"/>
      <c r="H119" s="176"/>
      <c r="I119" s="162"/>
    </row>
    <row r="120" spans="1:9" s="159" customFormat="1" hidden="1">
      <c r="A120" s="200"/>
      <c r="B120" s="133"/>
      <c r="C120" s="134"/>
      <c r="D120" s="137"/>
      <c r="E120" s="135"/>
      <c r="F120" s="162"/>
      <c r="G120" s="179"/>
      <c r="H120" s="185"/>
      <c r="I120" s="162"/>
    </row>
    <row r="121" spans="1:9" s="159" customFormat="1" hidden="1">
      <c r="A121" s="200"/>
      <c r="B121" s="133"/>
      <c r="C121" s="134"/>
      <c r="D121" s="137"/>
      <c r="E121" s="135"/>
      <c r="F121" s="162"/>
      <c r="G121" s="179"/>
      <c r="H121" s="185"/>
      <c r="I121" s="162"/>
    </row>
    <row r="122" spans="1:9" s="159" customFormat="1" hidden="1">
      <c r="A122" s="200"/>
      <c r="B122" s="133"/>
      <c r="C122" s="134"/>
      <c r="D122" s="137"/>
      <c r="E122" s="135"/>
      <c r="F122" s="162"/>
      <c r="G122" s="179"/>
      <c r="H122" s="185"/>
      <c r="I122" s="162"/>
    </row>
    <row r="123" spans="1:9" s="159" customFormat="1" hidden="1">
      <c r="A123" s="200"/>
      <c r="B123" s="133"/>
      <c r="C123" s="134"/>
      <c r="D123" s="137"/>
      <c r="E123" s="135"/>
      <c r="F123" s="162"/>
      <c r="G123" s="162"/>
      <c r="H123" s="162"/>
      <c r="I123" s="162"/>
    </row>
    <row r="124" spans="1:9" s="159" customFormat="1" hidden="1">
      <c r="A124" s="200"/>
      <c r="B124" s="155"/>
      <c r="C124" s="161"/>
      <c r="D124" s="157"/>
      <c r="E124" s="187"/>
      <c r="F124" s="184"/>
      <c r="G124" s="184"/>
      <c r="H124" s="176"/>
      <c r="I124" s="163"/>
    </row>
    <row r="125" spans="1:9" s="159" customFormat="1" hidden="1">
      <c r="A125" s="200"/>
      <c r="B125" s="155"/>
      <c r="C125" s="156"/>
      <c r="D125" s="179"/>
      <c r="E125" s="179"/>
      <c r="F125" s="179"/>
      <c r="G125" s="179"/>
      <c r="H125" s="162"/>
      <c r="I125" s="163"/>
    </row>
    <row r="126" spans="1:9" s="159" customFormat="1" hidden="1">
      <c r="A126" s="200"/>
      <c r="B126" s="155"/>
      <c r="C126" s="161"/>
      <c r="D126" s="160"/>
      <c r="E126" s="135"/>
      <c r="F126" s="162"/>
      <c r="G126" s="162"/>
      <c r="H126" s="162"/>
      <c r="I126" s="163"/>
    </row>
    <row r="127" spans="1:9" s="159" customFormat="1" hidden="1">
      <c r="A127" s="200"/>
      <c r="B127" s="133"/>
      <c r="C127" s="134"/>
      <c r="D127" s="137"/>
      <c r="E127" s="135"/>
      <c r="F127" s="162"/>
      <c r="G127" s="162"/>
      <c r="H127" s="162"/>
      <c r="I127" s="162"/>
    </row>
    <row r="128" spans="1:9" s="159" customFormat="1" ht="9" hidden="1" customHeight="1">
      <c r="A128" s="199"/>
      <c r="B128" s="171"/>
      <c r="C128" s="172"/>
      <c r="D128" s="186"/>
      <c r="E128" s="182"/>
      <c r="F128" s="188"/>
      <c r="G128" s="188"/>
      <c r="H128" s="188"/>
      <c r="I128" s="183"/>
    </row>
    <row r="129" spans="1:12" s="159" customFormat="1" hidden="1">
      <c r="A129" s="199"/>
      <c r="B129" s="171"/>
      <c r="C129" s="172"/>
      <c r="D129" s="173"/>
      <c r="E129" s="173"/>
      <c r="F129" s="173"/>
      <c r="G129" s="173"/>
      <c r="H129" s="173"/>
      <c r="I129" s="174"/>
    </row>
    <row r="130" spans="1:12" s="159" customFormat="1" hidden="1">
      <c r="A130" s="199"/>
      <c r="B130" s="171"/>
      <c r="C130" s="172"/>
      <c r="D130" s="173"/>
      <c r="E130" s="173"/>
      <c r="F130" s="173"/>
      <c r="G130" s="173"/>
      <c r="H130" s="173"/>
      <c r="I130" s="174"/>
    </row>
    <row r="131" spans="1:12" s="159" customFormat="1" hidden="1">
      <c r="A131" s="200"/>
      <c r="B131" s="155"/>
      <c r="C131" s="156"/>
      <c r="D131" s="157"/>
      <c r="E131" s="187"/>
      <c r="F131" s="157"/>
      <c r="G131" s="157"/>
      <c r="H131" s="157"/>
      <c r="I131" s="176"/>
    </row>
    <row r="132" spans="1:12" s="159" customFormat="1" hidden="1">
      <c r="A132" s="200"/>
      <c r="B132" s="155"/>
      <c r="C132" s="156"/>
      <c r="D132" s="179"/>
      <c r="E132" s="179"/>
      <c r="F132" s="179"/>
      <c r="G132" s="179"/>
      <c r="H132" s="179"/>
      <c r="I132" s="163"/>
    </row>
    <row r="133" spans="1:12" s="159" customFormat="1" hidden="1">
      <c r="A133" s="201"/>
      <c r="B133" s="177"/>
      <c r="C133" s="189"/>
      <c r="D133" s="160"/>
      <c r="E133" s="178"/>
      <c r="F133" s="184"/>
      <c r="G133" s="184"/>
      <c r="H133" s="184"/>
      <c r="I133" s="163"/>
      <c r="K133" s="180"/>
      <c r="L133" s="181"/>
    </row>
    <row r="134" spans="1:12" s="159" customFormat="1" hidden="1">
      <c r="A134" s="199"/>
      <c r="B134" s="171"/>
      <c r="C134" s="172"/>
      <c r="D134" s="173"/>
      <c r="E134" s="182"/>
      <c r="F134" s="183"/>
      <c r="G134" s="183"/>
      <c r="H134" s="183"/>
      <c r="I134" s="183"/>
    </row>
    <row r="135" spans="1:12" s="159" customFormat="1" hidden="1">
      <c r="A135" s="200"/>
      <c r="B135" s="155"/>
      <c r="C135" s="156"/>
      <c r="D135" s="157"/>
      <c r="E135" s="187"/>
      <c r="F135" s="184"/>
      <c r="G135" s="184"/>
      <c r="H135" s="176"/>
      <c r="I135" s="163"/>
    </row>
    <row r="136" spans="1:12" s="159" customFormat="1" hidden="1">
      <c r="A136" s="200"/>
      <c r="B136" s="155"/>
      <c r="C136" s="156"/>
      <c r="D136" s="179"/>
      <c r="E136" s="179"/>
      <c r="F136" s="179"/>
      <c r="G136" s="179"/>
      <c r="H136" s="162"/>
      <c r="I136" s="163"/>
    </row>
    <row r="137" spans="1:12" s="159" customFormat="1" hidden="1">
      <c r="A137" s="200"/>
      <c r="B137" s="155"/>
      <c r="C137" s="156"/>
      <c r="D137" s="179"/>
      <c r="E137" s="179"/>
      <c r="F137" s="179"/>
      <c r="G137" s="179"/>
      <c r="H137" s="162"/>
      <c r="I137" s="163"/>
    </row>
    <row r="138" spans="1:12" s="159" customFormat="1" hidden="1">
      <c r="A138" s="200"/>
      <c r="B138" s="155"/>
      <c r="C138" s="156"/>
      <c r="D138" s="160"/>
      <c r="E138" s="178"/>
      <c r="F138" s="162"/>
      <c r="G138" s="179"/>
      <c r="H138" s="162"/>
      <c r="I138" s="163"/>
    </row>
    <row r="139" spans="1:12" s="159" customFormat="1" hidden="1">
      <c r="A139" s="200"/>
      <c r="B139" s="155"/>
      <c r="C139" s="156"/>
      <c r="D139" s="160"/>
      <c r="E139" s="178"/>
      <c r="F139" s="162"/>
      <c r="G139" s="179"/>
      <c r="H139" s="162"/>
      <c r="I139" s="163"/>
    </row>
    <row r="140" spans="1:12" s="159" customFormat="1" ht="27.75" hidden="1" customHeight="1">
      <c r="A140" s="200"/>
      <c r="B140" s="155"/>
      <c r="C140" s="161"/>
      <c r="D140" s="157"/>
      <c r="E140" s="187"/>
      <c r="F140" s="184"/>
      <c r="G140" s="184"/>
      <c r="H140" s="176"/>
      <c r="I140" s="163"/>
    </row>
    <row r="141" spans="1:12" s="159" customFormat="1" hidden="1">
      <c r="A141" s="200"/>
      <c r="B141" s="133"/>
      <c r="C141" s="156"/>
      <c r="D141" s="179"/>
      <c r="E141" s="179"/>
      <c r="F141" s="179"/>
      <c r="G141" s="179"/>
      <c r="H141" s="162"/>
      <c r="I141" s="162"/>
    </row>
    <row r="142" spans="1:12" s="159" customFormat="1" hidden="1">
      <c r="A142" s="200"/>
      <c r="B142" s="133"/>
      <c r="C142" s="134"/>
      <c r="D142" s="137"/>
      <c r="E142" s="135"/>
      <c r="F142" s="162"/>
      <c r="G142" s="162"/>
      <c r="H142" s="162"/>
      <c r="I142" s="162"/>
    </row>
    <row r="143" spans="1:12" s="159" customFormat="1" hidden="1">
      <c r="A143" s="200"/>
      <c r="B143" s="155"/>
      <c r="C143" s="161"/>
      <c r="D143" s="157"/>
      <c r="E143" s="187"/>
      <c r="F143" s="184"/>
      <c r="G143" s="184"/>
      <c r="H143" s="176"/>
      <c r="I143" s="163"/>
    </row>
    <row r="144" spans="1:12" s="159" customFormat="1" hidden="1">
      <c r="A144" s="200"/>
      <c r="B144" s="155"/>
      <c r="C144" s="156"/>
      <c r="D144" s="179"/>
      <c r="E144" s="179"/>
      <c r="F144" s="179"/>
      <c r="G144" s="179"/>
      <c r="H144" s="162"/>
      <c r="I144" s="163"/>
    </row>
    <row r="145" spans="1:9" s="159" customFormat="1" hidden="1">
      <c r="A145" s="200"/>
      <c r="B145" s="155"/>
      <c r="C145" s="161"/>
      <c r="D145" s="160"/>
      <c r="E145" s="135"/>
      <c r="F145" s="162"/>
      <c r="G145" s="162"/>
      <c r="H145" s="162"/>
      <c r="I145" s="163"/>
    </row>
    <row r="146" spans="1:9" s="159" customFormat="1" hidden="1">
      <c r="A146" s="201"/>
      <c r="B146" s="177"/>
      <c r="C146" s="189"/>
      <c r="D146" s="160"/>
      <c r="E146" s="178"/>
      <c r="F146" s="184"/>
      <c r="G146" s="184"/>
      <c r="H146" s="184"/>
      <c r="I146" s="163"/>
    </row>
    <row r="147" spans="1:9" s="159" customFormat="1" hidden="1">
      <c r="A147" s="199"/>
      <c r="B147" s="171"/>
      <c r="C147" s="172"/>
      <c r="D147" s="186"/>
      <c r="E147" s="182"/>
      <c r="F147" s="183"/>
      <c r="G147" s="183"/>
      <c r="H147" s="183"/>
      <c r="I147" s="183"/>
    </row>
    <row r="148" spans="1:9" s="159" customFormat="1" hidden="1">
      <c r="A148" s="200"/>
      <c r="B148" s="155"/>
      <c r="C148" s="161"/>
      <c r="D148" s="157"/>
      <c r="E148" s="187"/>
      <c r="F148" s="184"/>
      <c r="G148" s="184"/>
      <c r="H148" s="176"/>
      <c r="I148" s="163"/>
    </row>
    <row r="149" spans="1:9" s="159" customFormat="1" hidden="1">
      <c r="A149" s="200"/>
      <c r="B149" s="155"/>
      <c r="C149" s="156"/>
      <c r="D149" s="179"/>
      <c r="E149" s="179"/>
      <c r="F149" s="179"/>
      <c r="G149" s="179"/>
      <c r="H149" s="162"/>
      <c r="I149" s="163"/>
    </row>
    <row r="150" spans="1:9" s="159" customFormat="1" hidden="1">
      <c r="A150" s="200"/>
      <c r="B150" s="155"/>
      <c r="C150" s="161"/>
      <c r="D150" s="160"/>
      <c r="E150" s="153"/>
      <c r="F150" s="190"/>
      <c r="G150" s="162"/>
      <c r="H150" s="162"/>
      <c r="I150" s="163"/>
    </row>
    <row r="151" spans="1:9" s="159" customFormat="1" hidden="1">
      <c r="A151" s="200"/>
      <c r="B151" s="133"/>
      <c r="C151" s="134"/>
      <c r="D151" s="157"/>
      <c r="E151" s="187"/>
      <c r="F151" s="184"/>
      <c r="G151" s="184"/>
      <c r="H151" s="176"/>
      <c r="I151" s="162"/>
    </row>
    <row r="152" spans="1:9" s="159" customFormat="1" hidden="1">
      <c r="A152" s="200"/>
      <c r="B152" s="133"/>
      <c r="C152" s="156"/>
      <c r="D152" s="179"/>
      <c r="E152" s="179"/>
      <c r="F152" s="179"/>
      <c r="G152" s="179"/>
      <c r="H152" s="162"/>
      <c r="I152" s="162"/>
    </row>
    <row r="153" spans="1:9" s="159" customFormat="1" hidden="1">
      <c r="A153" s="200"/>
      <c r="B153" s="133"/>
      <c r="C153" s="156"/>
      <c r="D153" s="179"/>
      <c r="E153" s="179"/>
      <c r="F153" s="179"/>
      <c r="G153" s="179"/>
      <c r="H153" s="162"/>
      <c r="I153" s="162"/>
    </row>
    <row r="154" spans="1:9" s="159" customFormat="1" hidden="1">
      <c r="A154" s="200"/>
      <c r="B154" s="133"/>
      <c r="C154" s="134"/>
      <c r="D154" s="179"/>
      <c r="E154" s="179"/>
      <c r="F154" s="179"/>
      <c r="G154" s="179"/>
      <c r="H154" s="162"/>
      <c r="I154" s="162"/>
    </row>
    <row r="155" spans="1:9" s="159" customFormat="1" hidden="1">
      <c r="A155" s="200"/>
      <c r="B155" s="133"/>
      <c r="C155" s="134"/>
      <c r="D155" s="160"/>
      <c r="E155" s="135"/>
      <c r="F155" s="162"/>
      <c r="G155" s="162"/>
      <c r="H155" s="162"/>
      <c r="I155" s="162"/>
    </row>
    <row r="156" spans="1:9" s="159" customFormat="1" hidden="1">
      <c r="A156" s="200"/>
      <c r="B156" s="133"/>
      <c r="C156" s="134"/>
      <c r="D156" s="137"/>
      <c r="E156" s="135"/>
      <c r="F156" s="162"/>
      <c r="G156" s="157"/>
      <c r="H156" s="176"/>
      <c r="I156" s="162"/>
    </row>
    <row r="157" spans="1:9" s="159" customFormat="1" hidden="1">
      <c r="A157" s="200"/>
      <c r="B157" s="133"/>
      <c r="C157" s="134"/>
      <c r="D157" s="137"/>
      <c r="E157" s="135"/>
      <c r="F157" s="162"/>
      <c r="G157" s="179"/>
      <c r="H157" s="162"/>
      <c r="I157" s="162"/>
    </row>
    <row r="158" spans="1:9" s="159" customFormat="1" hidden="1">
      <c r="A158" s="200"/>
      <c r="B158" s="133"/>
      <c r="C158" s="134"/>
      <c r="D158" s="137"/>
      <c r="E158" s="135"/>
      <c r="F158" s="162"/>
      <c r="G158" s="179"/>
      <c r="H158" s="162"/>
      <c r="I158" s="162"/>
    </row>
    <row r="159" spans="1:9" s="159" customFormat="1" hidden="1">
      <c r="A159" s="200"/>
      <c r="B159" s="133"/>
      <c r="C159" s="134"/>
      <c r="D159" s="137"/>
      <c r="E159" s="135"/>
      <c r="F159" s="162"/>
      <c r="G159" s="179"/>
      <c r="H159" s="162"/>
      <c r="I159" s="162"/>
    </row>
    <row r="160" spans="1:9" s="159" customFormat="1" hidden="1">
      <c r="A160" s="200"/>
      <c r="B160" s="133"/>
      <c r="C160" s="134"/>
      <c r="D160" s="137"/>
      <c r="E160" s="135"/>
      <c r="F160" s="162"/>
      <c r="G160" s="162"/>
      <c r="H160" s="162"/>
      <c r="I160" s="162"/>
    </row>
    <row r="161" spans="1:12" s="159" customFormat="1" hidden="1">
      <c r="A161" s="200"/>
      <c r="B161" s="155"/>
      <c r="C161" s="161"/>
      <c r="D161" s="157"/>
      <c r="E161" s="187"/>
      <c r="F161" s="184"/>
      <c r="G161" s="184"/>
      <c r="H161" s="176"/>
      <c r="I161" s="187"/>
    </row>
    <row r="162" spans="1:12" s="159" customFormat="1" hidden="1">
      <c r="A162" s="200"/>
      <c r="B162" s="133"/>
      <c r="C162" s="156"/>
      <c r="D162" s="179"/>
      <c r="E162" s="179"/>
      <c r="F162" s="179"/>
      <c r="G162" s="179"/>
      <c r="H162" s="162"/>
      <c r="I162" s="162"/>
    </row>
    <row r="163" spans="1:12" s="159" customFormat="1" hidden="1">
      <c r="A163" s="200"/>
      <c r="B163" s="133"/>
      <c r="C163" s="134"/>
      <c r="D163" s="137"/>
      <c r="E163" s="135"/>
      <c r="F163" s="162"/>
      <c r="G163" s="162"/>
      <c r="H163" s="162"/>
      <c r="I163" s="162"/>
    </row>
    <row r="164" spans="1:12" s="159" customFormat="1" ht="13.5" hidden="1" customHeight="1">
      <c r="A164" s="199"/>
      <c r="B164" s="171"/>
      <c r="C164" s="172"/>
      <c r="D164" s="186"/>
      <c r="E164" s="182"/>
      <c r="F164" s="188"/>
      <c r="G164" s="188"/>
      <c r="H164" s="188"/>
      <c r="I164" s="183"/>
    </row>
    <row r="165" spans="1:12" s="159" customFormat="1" ht="13.5" customHeight="1">
      <c r="A165" s="295"/>
      <c r="B165" s="295"/>
      <c r="C165" s="295" t="s">
        <v>143</v>
      </c>
      <c r="D165" s="296">
        <v>13.5</v>
      </c>
      <c r="E165" s="298" t="s">
        <v>47</v>
      </c>
      <c r="F165" s="295"/>
      <c r="G165" s="295"/>
      <c r="H165" s="295"/>
      <c r="I165" s="295"/>
    </row>
    <row r="166" spans="1:12" s="159" customFormat="1" ht="13.5" customHeight="1">
      <c r="A166" s="295"/>
      <c r="B166" s="295"/>
      <c r="C166" s="295" t="s">
        <v>141</v>
      </c>
      <c r="D166" s="296">
        <v>19</v>
      </c>
      <c r="E166" s="295" t="s">
        <v>47</v>
      </c>
      <c r="F166" s="295"/>
      <c r="G166" s="295"/>
      <c r="H166" s="295"/>
      <c r="I166" s="295"/>
    </row>
    <row r="167" spans="1:12" s="159" customFormat="1" ht="13.5" customHeight="1">
      <c r="A167"/>
      <c r="B167" s="295"/>
      <c r="C167" t="s">
        <v>142</v>
      </c>
      <c r="D167" s="297">
        <v>10</v>
      </c>
      <c r="E167" s="295" t="s">
        <v>47</v>
      </c>
      <c r="F167" s="295"/>
      <c r="G167" s="295"/>
      <c r="H167" s="295"/>
      <c r="I167"/>
    </row>
    <row r="168" spans="1:12" s="159" customFormat="1" ht="20.25" customHeight="1">
      <c r="A168" s="202"/>
      <c r="B168" s="191"/>
      <c r="C168" s="193"/>
      <c r="D168" s="371"/>
      <c r="E168" s="371"/>
      <c r="F168" s="371"/>
      <c r="G168" s="371"/>
      <c r="H168" s="371"/>
      <c r="I168" s="371"/>
      <c r="J168" s="192"/>
    </row>
    <row r="169" spans="1:12" s="159" customFormat="1">
      <c r="A169" s="202"/>
      <c r="B169" s="191"/>
      <c r="C169" s="193" t="s">
        <v>89</v>
      </c>
      <c r="D169" s="371" t="s">
        <v>52</v>
      </c>
      <c r="E169" s="371"/>
      <c r="F169" s="371"/>
      <c r="G169" s="371"/>
      <c r="H169" s="371"/>
      <c r="I169" s="371"/>
      <c r="J169" s="192"/>
    </row>
    <row r="170" spans="1:12" s="159" customFormat="1" ht="21.75" customHeight="1">
      <c r="A170" s="202"/>
      <c r="B170" s="191"/>
      <c r="C170" s="194" t="s">
        <v>90</v>
      </c>
      <c r="D170" s="372" t="s">
        <v>12</v>
      </c>
      <c r="E170" s="372"/>
      <c r="F170" s="372"/>
      <c r="G170" s="372"/>
      <c r="H170" s="372"/>
      <c r="I170" s="372"/>
      <c r="J170" s="192"/>
    </row>
    <row r="171" spans="1:12" s="159" customFormat="1">
      <c r="A171" s="203"/>
      <c r="B171" s="195"/>
      <c r="C171" s="192"/>
      <c r="D171" s="192"/>
      <c r="E171" s="192"/>
      <c r="F171" s="192"/>
      <c r="G171" s="192"/>
      <c r="H171" s="192"/>
      <c r="I171" s="196"/>
      <c r="J171" s="192"/>
    </row>
    <row r="172" spans="1:12" s="159" customFormat="1" ht="28.5" customHeight="1">
      <c r="A172" s="203"/>
      <c r="B172" s="195"/>
      <c r="C172" s="192"/>
      <c r="D172" s="192"/>
      <c r="E172" s="192"/>
      <c r="F172" s="192"/>
      <c r="G172" s="192"/>
      <c r="H172" s="192"/>
      <c r="I172" s="196"/>
      <c r="J172" s="192"/>
    </row>
    <row r="173" spans="1:12" s="159" customFormat="1">
      <c r="A173" s="203"/>
      <c r="B173" s="195"/>
      <c r="C173" s="192"/>
      <c r="D173" s="192"/>
      <c r="E173" s="192"/>
      <c r="F173" s="192"/>
      <c r="G173" s="192"/>
      <c r="H173" s="192"/>
      <c r="I173" s="196"/>
      <c r="J173" s="192"/>
    </row>
    <row r="174" spans="1:12" s="159" customFormat="1">
      <c r="A174" s="203"/>
      <c r="B174" s="195"/>
      <c r="C174" s="192"/>
      <c r="D174" s="192"/>
      <c r="E174" s="192"/>
      <c r="F174" s="192"/>
      <c r="G174" s="192"/>
      <c r="H174" s="192"/>
      <c r="I174" s="196"/>
      <c r="J174" s="192"/>
    </row>
    <row r="175" spans="1:12" s="159" customFormat="1" ht="17.25" customHeight="1">
      <c r="A175" s="203"/>
      <c r="B175" s="195"/>
      <c r="C175" s="192"/>
      <c r="D175" s="192"/>
      <c r="E175" s="192"/>
      <c r="F175" s="192"/>
      <c r="G175" s="192"/>
      <c r="H175" s="192"/>
      <c r="I175" s="196"/>
      <c r="J175" s="192"/>
      <c r="K175" s="192"/>
      <c r="L175" s="192"/>
    </row>
    <row r="176" spans="1:12" s="159" customFormat="1" ht="19.5" customHeight="1">
      <c r="A176" s="203"/>
      <c r="B176" s="195"/>
      <c r="C176" s="192"/>
      <c r="D176" s="192"/>
      <c r="E176" s="192"/>
      <c r="F176" s="192"/>
      <c r="G176" s="192"/>
      <c r="H176" s="192"/>
      <c r="I176" s="196"/>
      <c r="J176" s="192"/>
      <c r="K176" s="192"/>
      <c r="L176" s="192"/>
    </row>
    <row r="177" spans="1:12" s="159" customFormat="1">
      <c r="A177" s="203"/>
      <c r="B177" s="195"/>
      <c r="C177" s="192"/>
      <c r="D177" s="192"/>
      <c r="E177" s="192"/>
      <c r="F177" s="192"/>
      <c r="G177" s="192"/>
      <c r="H177" s="192"/>
      <c r="I177" s="196"/>
      <c r="J177" s="192"/>
      <c r="K177" s="192"/>
      <c r="L177" s="192"/>
    </row>
    <row r="178" spans="1:12" s="159" customFormat="1" ht="29.25" customHeight="1">
      <c r="A178" s="203"/>
      <c r="B178" s="195"/>
      <c r="C178" s="192"/>
      <c r="D178" s="192"/>
      <c r="E178" s="192"/>
      <c r="F178" s="192"/>
      <c r="G178" s="192"/>
      <c r="H178" s="192"/>
      <c r="I178" s="196"/>
      <c r="J178" s="192"/>
      <c r="K178" s="192"/>
      <c r="L178" s="192"/>
    </row>
    <row r="179" spans="1:12" s="159" customFormat="1">
      <c r="A179" s="203"/>
      <c r="B179" s="195"/>
      <c r="C179" s="192"/>
      <c r="D179" s="192"/>
      <c r="E179" s="192"/>
      <c r="F179" s="192"/>
      <c r="G179" s="192"/>
      <c r="H179" s="192"/>
      <c r="I179" s="196"/>
      <c r="J179" s="192"/>
      <c r="K179" s="192"/>
      <c r="L179" s="192"/>
    </row>
    <row r="180" spans="1:12" s="159" customFormat="1">
      <c r="A180" s="203"/>
      <c r="B180" s="195"/>
      <c r="C180" s="192"/>
      <c r="D180" s="192"/>
      <c r="E180" s="192"/>
      <c r="F180" s="192"/>
      <c r="G180" s="192"/>
      <c r="H180" s="192"/>
      <c r="I180" s="196"/>
      <c r="J180" s="192"/>
      <c r="K180" s="192"/>
      <c r="L180" s="192"/>
    </row>
    <row r="181" spans="1:12" s="159" customFormat="1">
      <c r="A181" s="203"/>
      <c r="B181" s="195"/>
      <c r="C181" s="192"/>
      <c r="D181" s="192"/>
      <c r="E181" s="192"/>
      <c r="F181" s="192"/>
      <c r="G181" s="192"/>
      <c r="H181" s="192"/>
      <c r="I181" s="196"/>
      <c r="J181" s="192"/>
      <c r="K181" s="192"/>
      <c r="L181" s="192"/>
    </row>
  </sheetData>
  <mergeCells count="10">
    <mergeCell ref="A1:B5"/>
    <mergeCell ref="C1:I1"/>
    <mergeCell ref="C3:C4"/>
    <mergeCell ref="K9:L9"/>
    <mergeCell ref="D2:I2"/>
    <mergeCell ref="K91:L91"/>
    <mergeCell ref="D168:I168"/>
    <mergeCell ref="D169:I169"/>
    <mergeCell ref="D170:I170"/>
    <mergeCell ref="A93:I93"/>
  </mergeCells>
  <pageMargins left="0.7" right="0.7" top="0.75" bottom="0.75" header="0.3" footer="0.3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pageSetUpPr fitToPage="1"/>
  </sheetPr>
  <dimension ref="A1:S22"/>
  <sheetViews>
    <sheetView view="pageBreakPreview" zoomScaleNormal="100" zoomScaleSheetLayoutView="100" workbookViewId="0">
      <selection activeCell="H18" sqref="H18"/>
    </sheetView>
  </sheetViews>
  <sheetFormatPr defaultRowHeight="12.75"/>
  <cols>
    <col min="1" max="1" width="6" style="70" bestFit="1" customWidth="1"/>
    <col min="2" max="2" width="22.5703125" style="71" bestFit="1" customWidth="1"/>
    <col min="3" max="4" width="10.7109375" style="70" customWidth="1"/>
    <col min="5" max="5" width="10.7109375" style="72" customWidth="1"/>
    <col min="6" max="6" width="10.7109375" style="70" customWidth="1"/>
    <col min="7" max="7" width="10.7109375" style="73" customWidth="1"/>
    <col min="8" max="9" width="10.7109375" style="74" customWidth="1"/>
    <col min="10" max="10" width="10.7109375" style="75" customWidth="1"/>
    <col min="11" max="11" width="10.7109375" style="46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>
      <c r="A1" s="401"/>
      <c r="B1" s="402"/>
      <c r="C1" s="407" t="s">
        <v>58</v>
      </c>
      <c r="D1" s="407"/>
      <c r="E1" s="407"/>
      <c r="F1" s="407"/>
      <c r="G1" s="407"/>
      <c r="H1" s="407"/>
      <c r="I1" s="407"/>
      <c r="J1" s="407"/>
      <c r="K1" s="408"/>
    </row>
    <row r="2" spans="1:19" s="18" customFormat="1">
      <c r="A2" s="403"/>
      <c r="B2" s="404"/>
      <c r="C2" s="409"/>
      <c r="D2" s="409"/>
      <c r="E2" s="409"/>
      <c r="F2" s="409"/>
      <c r="G2" s="409"/>
      <c r="H2" s="409"/>
      <c r="I2" s="409"/>
      <c r="J2" s="409"/>
      <c r="K2" s="410"/>
    </row>
    <row r="3" spans="1:19" s="18" customFormat="1" ht="30" customHeight="1">
      <c r="A3" s="403"/>
      <c r="B3" s="404"/>
      <c r="C3" s="411" t="s">
        <v>59</v>
      </c>
      <c r="D3" s="411"/>
      <c r="E3" s="411"/>
      <c r="F3" s="411"/>
      <c r="G3" s="411"/>
      <c r="H3" s="411"/>
      <c r="I3" s="411"/>
      <c r="J3" s="411"/>
      <c r="K3" s="412"/>
    </row>
    <row r="4" spans="1:19" s="18" customFormat="1" ht="20.100000000000001" customHeight="1">
      <c r="A4" s="403"/>
      <c r="B4" s="404"/>
      <c r="C4" s="413" t="str">
        <f>'Planilha Orçamentária'!K5</f>
        <v>OBRA/SERVIÇO: MURO DE ARRIMO 01, 02 E 03  no Bairro Alto Niteroi.</v>
      </c>
      <c r="D4" s="413"/>
      <c r="E4" s="413"/>
      <c r="F4" s="413"/>
      <c r="G4" s="413"/>
      <c r="H4" s="413"/>
      <c r="I4" s="413"/>
      <c r="J4" s="413"/>
      <c r="K4" s="414"/>
    </row>
    <row r="5" spans="1:19" s="18" customFormat="1" ht="20.100000000000001" customHeight="1">
      <c r="A5" s="403"/>
      <c r="B5" s="404"/>
      <c r="C5" s="413" t="str">
        <f>'Planilha Orçamentária'!K6</f>
        <v>LOCAL: ALTO NITERÓI,  ATÍLIO VIVÁCQUA-ES</v>
      </c>
      <c r="D5" s="413"/>
      <c r="E5" s="413"/>
      <c r="F5" s="413"/>
      <c r="G5" s="413"/>
      <c r="H5" s="413"/>
      <c r="I5" s="413"/>
      <c r="J5" s="413"/>
      <c r="K5" s="414"/>
    </row>
    <row r="6" spans="1:19" s="22" customFormat="1" ht="15.75" customHeight="1" thickBot="1">
      <c r="A6" s="405"/>
      <c r="B6" s="406"/>
      <c r="C6" s="415" t="s">
        <v>60</v>
      </c>
      <c r="D6" s="415"/>
      <c r="E6" s="416">
        <f>'Planilha Orçamentária'!J66</f>
        <v>305478.21880000009</v>
      </c>
      <c r="F6" s="416"/>
      <c r="G6" s="19"/>
      <c r="H6" s="19"/>
      <c r="I6" s="19"/>
      <c r="J6" s="20"/>
      <c r="K6" s="21"/>
    </row>
    <row r="7" spans="1:19" s="18" customFormat="1" ht="19.5" hidden="1" customHeight="1" thickBot="1">
      <c r="A7" s="23"/>
      <c r="B7" s="24"/>
      <c r="C7" s="25"/>
      <c r="D7" s="25"/>
      <c r="E7" s="413"/>
      <c r="F7" s="413"/>
      <c r="G7" s="413"/>
      <c r="H7" s="413"/>
      <c r="I7" s="413"/>
      <c r="J7" s="26"/>
      <c r="K7" s="27"/>
    </row>
    <row r="8" spans="1:19" s="18" customFormat="1" ht="20.100000000000001" hidden="1" customHeight="1" thickBot="1">
      <c r="A8" s="28"/>
      <c r="B8" s="29"/>
      <c r="C8" s="30"/>
      <c r="D8" s="30"/>
      <c r="E8" s="31"/>
      <c r="F8" s="32"/>
      <c r="G8" s="33"/>
      <c r="H8" s="34"/>
      <c r="I8" s="35" t="s">
        <v>61</v>
      </c>
      <c r="J8" s="36">
        <v>0.309</v>
      </c>
      <c r="K8" s="27"/>
    </row>
    <row r="9" spans="1:19" ht="15.75" customHeight="1" thickBot="1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15.75" customHeight="1" thickBot="1">
      <c r="A10" s="417" t="s">
        <v>0</v>
      </c>
      <c r="B10" s="419" t="s">
        <v>62</v>
      </c>
      <c r="C10" s="421" t="s">
        <v>63</v>
      </c>
      <c r="D10" s="422"/>
      <c r="E10" s="423" t="s">
        <v>139</v>
      </c>
      <c r="F10" s="423"/>
      <c r="G10" s="423"/>
      <c r="H10" s="423"/>
      <c r="I10" s="423"/>
      <c r="J10" s="423"/>
      <c r="K10" s="424"/>
    </row>
    <row r="11" spans="1:19" ht="15.75" customHeight="1" thickBot="1">
      <c r="A11" s="418"/>
      <c r="B11" s="420"/>
      <c r="C11" s="48" t="s">
        <v>64</v>
      </c>
      <c r="D11" s="49" t="s">
        <v>65</v>
      </c>
      <c r="E11" s="50">
        <v>60</v>
      </c>
      <c r="F11" s="51">
        <v>90</v>
      </c>
      <c r="G11" s="51">
        <v>120</v>
      </c>
      <c r="H11" s="51">
        <v>150</v>
      </c>
      <c r="I11" s="51"/>
      <c r="J11" s="51"/>
      <c r="K11" s="52"/>
    </row>
    <row r="12" spans="1:19" ht="13.5" thickBot="1">
      <c r="A12" s="399"/>
      <c r="B12" s="400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thickBot="1">
      <c r="A13" s="386"/>
      <c r="B13" s="388" t="str">
        <f>'Planilha Orçamentária'!K5</f>
        <v>OBRA/SERVIÇO: MURO DE ARRIMO 01, 02 E 03  no Bairro Alto Niteroi.</v>
      </c>
      <c r="C13" s="391">
        <f>'Planilha Orçamentária'!G31</f>
        <v>305478.21880000009</v>
      </c>
      <c r="D13" s="394">
        <f>C13/$E$6</f>
        <v>1</v>
      </c>
      <c r="E13" s="80"/>
      <c r="F13" s="77">
        <v>120491.51</v>
      </c>
      <c r="G13" s="56">
        <v>112465.17</v>
      </c>
      <c r="H13" s="56">
        <v>72521.539999999994</v>
      </c>
      <c r="I13" s="56"/>
      <c r="J13" s="56"/>
      <c r="K13" s="57"/>
      <c r="N13" s="55"/>
      <c r="O13" s="55"/>
      <c r="P13" s="55"/>
      <c r="Q13" s="55"/>
    </row>
    <row r="14" spans="1:19" ht="13.5" thickBot="1">
      <c r="A14" s="387"/>
      <c r="B14" s="389"/>
      <c r="C14" s="392"/>
      <c r="D14" s="395"/>
      <c r="E14" s="81" t="s">
        <v>94</v>
      </c>
      <c r="F14" s="78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thickBot="1">
      <c r="A15" s="387"/>
      <c r="B15" s="390"/>
      <c r="C15" s="393"/>
      <c r="D15" s="396"/>
      <c r="E15" s="82"/>
      <c r="F15" s="76">
        <v>0.39439999999999997</v>
      </c>
      <c r="G15" s="60">
        <v>36.82</v>
      </c>
      <c r="H15" s="60">
        <v>0.2374</v>
      </c>
      <c r="I15" s="60"/>
      <c r="J15" s="60"/>
      <c r="K15" s="61"/>
      <c r="N15" s="55"/>
      <c r="O15" s="55">
        <f>O14+60</f>
        <v>43574</v>
      </c>
      <c r="P15" s="55"/>
      <c r="Q15" s="55"/>
    </row>
    <row r="16" spans="1:19" ht="13.5" thickBot="1">
      <c r="A16" s="62"/>
      <c r="B16" s="63"/>
      <c r="C16" s="63"/>
      <c r="D16" s="63"/>
      <c r="E16" s="79"/>
      <c r="F16" s="63"/>
      <c r="G16" s="63"/>
      <c r="H16" s="63"/>
      <c r="I16" s="63"/>
      <c r="J16" s="63"/>
      <c r="K16" s="64"/>
      <c r="N16" s="55"/>
      <c r="O16" s="55"/>
      <c r="P16" s="55"/>
      <c r="Q16" s="55"/>
    </row>
    <row r="17" spans="1:17">
      <c r="A17" s="397" t="s">
        <v>159</v>
      </c>
      <c r="B17" s="398"/>
      <c r="C17" s="65">
        <f>SUM(C13:C15)</f>
        <v>305478.21880000009</v>
      </c>
      <c r="D17" s="306">
        <f>SUM(D13:D15)</f>
        <v>1</v>
      </c>
      <c r="E17" s="66"/>
      <c r="F17" s="66">
        <f>F13</f>
        <v>120491.51</v>
      </c>
      <c r="G17" s="66">
        <f>G13</f>
        <v>112465.17</v>
      </c>
      <c r="H17" s="66">
        <f>H13</f>
        <v>72521.539999999994</v>
      </c>
      <c r="I17" s="66"/>
      <c r="J17" s="66"/>
      <c r="K17" s="66"/>
      <c r="N17" s="55"/>
      <c r="O17" s="55"/>
      <c r="P17" s="55"/>
      <c r="Q17" s="55"/>
    </row>
    <row r="18" spans="1:17" ht="13.5" thickBot="1">
      <c r="A18" s="381" t="s">
        <v>66</v>
      </c>
      <c r="B18" s="382"/>
      <c r="C18" s="67"/>
      <c r="D18" s="68"/>
      <c r="E18" s="69"/>
      <c r="F18" s="69">
        <f>F13</f>
        <v>120491.51</v>
      </c>
      <c r="G18" s="69">
        <f>F18+G17</f>
        <v>232956.68</v>
      </c>
      <c r="H18" s="69">
        <f>G18+H17</f>
        <v>305478.21999999997</v>
      </c>
      <c r="I18" s="69"/>
      <c r="J18" s="69"/>
      <c r="K18" s="69"/>
      <c r="N18" s="55"/>
      <c r="O18" s="55"/>
      <c r="P18" s="55"/>
      <c r="Q18" s="55"/>
    </row>
    <row r="19" spans="1:17">
      <c r="A19" s="383">
        <f>'Planilha Orçamentária'!A64:C64</f>
        <v>44883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5"/>
    </row>
    <row r="20" spans="1:17" ht="41.25" customHeight="1">
      <c r="A20" s="425" t="s">
        <v>18</v>
      </c>
      <c r="B20" s="331"/>
      <c r="C20" s="331"/>
      <c r="D20" s="331"/>
      <c r="E20" s="331"/>
      <c r="F20" s="331" t="s">
        <v>17</v>
      </c>
      <c r="G20" s="331"/>
      <c r="H20" s="331"/>
      <c r="I20" s="331"/>
      <c r="J20" s="331"/>
      <c r="K20" s="332"/>
    </row>
    <row r="21" spans="1:17" ht="15" customHeight="1">
      <c r="A21" s="425" t="str">
        <f>'Planilha Orçamentária'!C67</f>
        <v>Lucas Rodrigues Ramos</v>
      </c>
      <c r="B21" s="331"/>
      <c r="C21" s="331"/>
      <c r="D21" s="331"/>
      <c r="E21" s="331"/>
      <c r="F21" s="331" t="s">
        <v>52</v>
      </c>
      <c r="G21" s="331"/>
      <c r="H21" s="331"/>
      <c r="I21" s="331"/>
      <c r="J21" s="331"/>
      <c r="K21" s="332"/>
    </row>
    <row r="22" spans="1:17" ht="15.75" customHeight="1" thickBot="1">
      <c r="A22" s="428" t="str">
        <f>'Planilha Orçamentária'!C68</f>
        <v>CREA-ES 025761/D</v>
      </c>
      <c r="B22" s="426"/>
      <c r="C22" s="426"/>
      <c r="D22" s="426"/>
      <c r="E22" s="426"/>
      <c r="F22" s="426" t="s">
        <v>12</v>
      </c>
      <c r="G22" s="426"/>
      <c r="H22" s="426"/>
      <c r="I22" s="426"/>
      <c r="J22" s="426"/>
      <c r="K22" s="427"/>
    </row>
  </sheetData>
  <dataConsolidate link="1"/>
  <mergeCells count="26">
    <mergeCell ref="A20:E20"/>
    <mergeCell ref="F20:K20"/>
    <mergeCell ref="F21:K21"/>
    <mergeCell ref="F22:K22"/>
    <mergeCell ref="A21:E21"/>
    <mergeCell ref="A22:E22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18:B18"/>
    <mergeCell ref="A19:K19"/>
    <mergeCell ref="A13:A15"/>
    <mergeCell ref="B13:B15"/>
    <mergeCell ref="C13:C15"/>
    <mergeCell ref="D13:D15"/>
    <mergeCell ref="A17:B17"/>
  </mergeCells>
  <printOptions horizontalCentered="1"/>
  <pageMargins left="0.25" right="0.25" top="0.75" bottom="0.75" header="0.3" footer="0.3"/>
  <pageSetup paperSize="9" orientation="landscape" r:id="rId1"/>
  <headerFooter alignWithMargins="0">
    <oddFooter>&amp;C&amp;F&amp;R&amp;P/&amp;N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>
    <pageSetUpPr fitToPage="1"/>
  </sheetPr>
  <dimension ref="A1:S21"/>
  <sheetViews>
    <sheetView view="pageBreakPreview" zoomScale="90" zoomScaleNormal="100" zoomScaleSheetLayoutView="90" workbookViewId="0">
      <selection activeCell="G16" sqref="G16"/>
    </sheetView>
  </sheetViews>
  <sheetFormatPr defaultRowHeight="12.75"/>
  <cols>
    <col min="1" max="1" width="6" style="70" bestFit="1" customWidth="1"/>
    <col min="2" max="2" width="22.5703125" style="71" bestFit="1" customWidth="1"/>
    <col min="3" max="3" width="13.5703125" style="70" customWidth="1"/>
    <col min="4" max="4" width="10.7109375" style="70" customWidth="1"/>
    <col min="5" max="5" width="16.7109375" style="72" customWidth="1"/>
    <col min="6" max="6" width="16.7109375" style="70" customWidth="1"/>
    <col min="7" max="7" width="16.7109375" style="73" customWidth="1"/>
    <col min="8" max="9" width="16.7109375" style="74" customWidth="1"/>
    <col min="10" max="10" width="16.7109375" style="75" customWidth="1"/>
    <col min="11" max="11" width="16.7109375" style="46" customWidth="1"/>
    <col min="12" max="14" width="9.140625" style="46"/>
    <col min="15" max="15" width="10.140625" style="46" bestFit="1" customWidth="1"/>
    <col min="16" max="256" width="9.140625" style="46"/>
    <col min="257" max="257" width="6" style="46" bestFit="1" customWidth="1"/>
    <col min="258" max="258" width="18.7109375" style="46" bestFit="1" customWidth="1"/>
    <col min="259" max="267" width="10.7109375" style="46" customWidth="1"/>
    <col min="268" max="512" width="9.140625" style="46"/>
    <col min="513" max="513" width="6" style="46" bestFit="1" customWidth="1"/>
    <col min="514" max="514" width="18.7109375" style="46" bestFit="1" customWidth="1"/>
    <col min="515" max="523" width="10.7109375" style="46" customWidth="1"/>
    <col min="524" max="768" width="9.140625" style="46"/>
    <col min="769" max="769" width="6" style="46" bestFit="1" customWidth="1"/>
    <col min="770" max="770" width="18.7109375" style="46" bestFit="1" customWidth="1"/>
    <col min="771" max="779" width="10.7109375" style="46" customWidth="1"/>
    <col min="780" max="1024" width="9.140625" style="46"/>
    <col min="1025" max="1025" width="6" style="46" bestFit="1" customWidth="1"/>
    <col min="1026" max="1026" width="18.7109375" style="46" bestFit="1" customWidth="1"/>
    <col min="1027" max="1035" width="10.7109375" style="46" customWidth="1"/>
    <col min="1036" max="1280" width="9.140625" style="46"/>
    <col min="1281" max="1281" width="6" style="46" bestFit="1" customWidth="1"/>
    <col min="1282" max="1282" width="18.7109375" style="46" bestFit="1" customWidth="1"/>
    <col min="1283" max="1291" width="10.7109375" style="46" customWidth="1"/>
    <col min="1292" max="1536" width="9.140625" style="46"/>
    <col min="1537" max="1537" width="6" style="46" bestFit="1" customWidth="1"/>
    <col min="1538" max="1538" width="18.7109375" style="46" bestFit="1" customWidth="1"/>
    <col min="1539" max="1547" width="10.7109375" style="46" customWidth="1"/>
    <col min="1548" max="1792" width="9.140625" style="46"/>
    <col min="1793" max="1793" width="6" style="46" bestFit="1" customWidth="1"/>
    <col min="1794" max="1794" width="18.7109375" style="46" bestFit="1" customWidth="1"/>
    <col min="1795" max="1803" width="10.7109375" style="46" customWidth="1"/>
    <col min="1804" max="2048" width="9.140625" style="46"/>
    <col min="2049" max="2049" width="6" style="46" bestFit="1" customWidth="1"/>
    <col min="2050" max="2050" width="18.7109375" style="46" bestFit="1" customWidth="1"/>
    <col min="2051" max="2059" width="10.7109375" style="46" customWidth="1"/>
    <col min="2060" max="2304" width="9.140625" style="46"/>
    <col min="2305" max="2305" width="6" style="46" bestFit="1" customWidth="1"/>
    <col min="2306" max="2306" width="18.7109375" style="46" bestFit="1" customWidth="1"/>
    <col min="2307" max="2315" width="10.7109375" style="46" customWidth="1"/>
    <col min="2316" max="2560" width="9.140625" style="46"/>
    <col min="2561" max="2561" width="6" style="46" bestFit="1" customWidth="1"/>
    <col min="2562" max="2562" width="18.7109375" style="46" bestFit="1" customWidth="1"/>
    <col min="2563" max="2571" width="10.7109375" style="46" customWidth="1"/>
    <col min="2572" max="2816" width="9.140625" style="46"/>
    <col min="2817" max="2817" width="6" style="46" bestFit="1" customWidth="1"/>
    <col min="2818" max="2818" width="18.7109375" style="46" bestFit="1" customWidth="1"/>
    <col min="2819" max="2827" width="10.7109375" style="46" customWidth="1"/>
    <col min="2828" max="3072" width="9.140625" style="46"/>
    <col min="3073" max="3073" width="6" style="46" bestFit="1" customWidth="1"/>
    <col min="3074" max="3074" width="18.7109375" style="46" bestFit="1" customWidth="1"/>
    <col min="3075" max="3083" width="10.7109375" style="46" customWidth="1"/>
    <col min="3084" max="3328" width="9.140625" style="46"/>
    <col min="3329" max="3329" width="6" style="46" bestFit="1" customWidth="1"/>
    <col min="3330" max="3330" width="18.7109375" style="46" bestFit="1" customWidth="1"/>
    <col min="3331" max="3339" width="10.7109375" style="46" customWidth="1"/>
    <col min="3340" max="3584" width="9.140625" style="46"/>
    <col min="3585" max="3585" width="6" style="46" bestFit="1" customWidth="1"/>
    <col min="3586" max="3586" width="18.7109375" style="46" bestFit="1" customWidth="1"/>
    <col min="3587" max="3595" width="10.7109375" style="46" customWidth="1"/>
    <col min="3596" max="3840" width="9.140625" style="46"/>
    <col min="3841" max="3841" width="6" style="46" bestFit="1" customWidth="1"/>
    <col min="3842" max="3842" width="18.7109375" style="46" bestFit="1" customWidth="1"/>
    <col min="3843" max="3851" width="10.7109375" style="46" customWidth="1"/>
    <col min="3852" max="4096" width="9.140625" style="46"/>
    <col min="4097" max="4097" width="6" style="46" bestFit="1" customWidth="1"/>
    <col min="4098" max="4098" width="18.7109375" style="46" bestFit="1" customWidth="1"/>
    <col min="4099" max="4107" width="10.7109375" style="46" customWidth="1"/>
    <col min="4108" max="4352" width="9.140625" style="46"/>
    <col min="4353" max="4353" width="6" style="46" bestFit="1" customWidth="1"/>
    <col min="4354" max="4354" width="18.7109375" style="46" bestFit="1" customWidth="1"/>
    <col min="4355" max="4363" width="10.7109375" style="46" customWidth="1"/>
    <col min="4364" max="4608" width="9.140625" style="46"/>
    <col min="4609" max="4609" width="6" style="46" bestFit="1" customWidth="1"/>
    <col min="4610" max="4610" width="18.7109375" style="46" bestFit="1" customWidth="1"/>
    <col min="4611" max="4619" width="10.7109375" style="46" customWidth="1"/>
    <col min="4620" max="4864" width="9.140625" style="46"/>
    <col min="4865" max="4865" width="6" style="46" bestFit="1" customWidth="1"/>
    <col min="4866" max="4866" width="18.7109375" style="46" bestFit="1" customWidth="1"/>
    <col min="4867" max="4875" width="10.7109375" style="46" customWidth="1"/>
    <col min="4876" max="5120" width="9.140625" style="46"/>
    <col min="5121" max="5121" width="6" style="46" bestFit="1" customWidth="1"/>
    <col min="5122" max="5122" width="18.7109375" style="46" bestFit="1" customWidth="1"/>
    <col min="5123" max="5131" width="10.7109375" style="46" customWidth="1"/>
    <col min="5132" max="5376" width="9.140625" style="46"/>
    <col min="5377" max="5377" width="6" style="46" bestFit="1" customWidth="1"/>
    <col min="5378" max="5378" width="18.7109375" style="46" bestFit="1" customWidth="1"/>
    <col min="5379" max="5387" width="10.7109375" style="46" customWidth="1"/>
    <col min="5388" max="5632" width="9.140625" style="46"/>
    <col min="5633" max="5633" width="6" style="46" bestFit="1" customWidth="1"/>
    <col min="5634" max="5634" width="18.7109375" style="46" bestFit="1" customWidth="1"/>
    <col min="5635" max="5643" width="10.7109375" style="46" customWidth="1"/>
    <col min="5644" max="5888" width="9.140625" style="46"/>
    <col min="5889" max="5889" width="6" style="46" bestFit="1" customWidth="1"/>
    <col min="5890" max="5890" width="18.7109375" style="46" bestFit="1" customWidth="1"/>
    <col min="5891" max="5899" width="10.7109375" style="46" customWidth="1"/>
    <col min="5900" max="6144" width="9.140625" style="46"/>
    <col min="6145" max="6145" width="6" style="46" bestFit="1" customWidth="1"/>
    <col min="6146" max="6146" width="18.7109375" style="46" bestFit="1" customWidth="1"/>
    <col min="6147" max="6155" width="10.7109375" style="46" customWidth="1"/>
    <col min="6156" max="6400" width="9.140625" style="46"/>
    <col min="6401" max="6401" width="6" style="46" bestFit="1" customWidth="1"/>
    <col min="6402" max="6402" width="18.7109375" style="46" bestFit="1" customWidth="1"/>
    <col min="6403" max="6411" width="10.7109375" style="46" customWidth="1"/>
    <col min="6412" max="6656" width="9.140625" style="46"/>
    <col min="6657" max="6657" width="6" style="46" bestFit="1" customWidth="1"/>
    <col min="6658" max="6658" width="18.7109375" style="46" bestFit="1" customWidth="1"/>
    <col min="6659" max="6667" width="10.7109375" style="46" customWidth="1"/>
    <col min="6668" max="6912" width="9.140625" style="46"/>
    <col min="6913" max="6913" width="6" style="46" bestFit="1" customWidth="1"/>
    <col min="6914" max="6914" width="18.7109375" style="46" bestFit="1" customWidth="1"/>
    <col min="6915" max="6923" width="10.7109375" style="46" customWidth="1"/>
    <col min="6924" max="7168" width="9.140625" style="46"/>
    <col min="7169" max="7169" width="6" style="46" bestFit="1" customWidth="1"/>
    <col min="7170" max="7170" width="18.7109375" style="46" bestFit="1" customWidth="1"/>
    <col min="7171" max="7179" width="10.7109375" style="46" customWidth="1"/>
    <col min="7180" max="7424" width="9.140625" style="46"/>
    <col min="7425" max="7425" width="6" style="46" bestFit="1" customWidth="1"/>
    <col min="7426" max="7426" width="18.7109375" style="46" bestFit="1" customWidth="1"/>
    <col min="7427" max="7435" width="10.7109375" style="46" customWidth="1"/>
    <col min="7436" max="7680" width="9.140625" style="46"/>
    <col min="7681" max="7681" width="6" style="46" bestFit="1" customWidth="1"/>
    <col min="7682" max="7682" width="18.7109375" style="46" bestFit="1" customWidth="1"/>
    <col min="7683" max="7691" width="10.7109375" style="46" customWidth="1"/>
    <col min="7692" max="7936" width="9.140625" style="46"/>
    <col min="7937" max="7937" width="6" style="46" bestFit="1" customWidth="1"/>
    <col min="7938" max="7938" width="18.7109375" style="46" bestFit="1" customWidth="1"/>
    <col min="7939" max="7947" width="10.7109375" style="46" customWidth="1"/>
    <col min="7948" max="8192" width="9.140625" style="46"/>
    <col min="8193" max="8193" width="6" style="46" bestFit="1" customWidth="1"/>
    <col min="8194" max="8194" width="18.7109375" style="46" bestFit="1" customWidth="1"/>
    <col min="8195" max="8203" width="10.7109375" style="46" customWidth="1"/>
    <col min="8204" max="8448" width="9.140625" style="46"/>
    <col min="8449" max="8449" width="6" style="46" bestFit="1" customWidth="1"/>
    <col min="8450" max="8450" width="18.7109375" style="46" bestFit="1" customWidth="1"/>
    <col min="8451" max="8459" width="10.7109375" style="46" customWidth="1"/>
    <col min="8460" max="8704" width="9.140625" style="46"/>
    <col min="8705" max="8705" width="6" style="46" bestFit="1" customWidth="1"/>
    <col min="8706" max="8706" width="18.7109375" style="46" bestFit="1" customWidth="1"/>
    <col min="8707" max="8715" width="10.7109375" style="46" customWidth="1"/>
    <col min="8716" max="8960" width="9.140625" style="46"/>
    <col min="8961" max="8961" width="6" style="46" bestFit="1" customWidth="1"/>
    <col min="8962" max="8962" width="18.7109375" style="46" bestFit="1" customWidth="1"/>
    <col min="8963" max="8971" width="10.7109375" style="46" customWidth="1"/>
    <col min="8972" max="9216" width="9.140625" style="46"/>
    <col min="9217" max="9217" width="6" style="46" bestFit="1" customWidth="1"/>
    <col min="9218" max="9218" width="18.7109375" style="46" bestFit="1" customWidth="1"/>
    <col min="9219" max="9227" width="10.7109375" style="46" customWidth="1"/>
    <col min="9228" max="9472" width="9.140625" style="46"/>
    <col min="9473" max="9473" width="6" style="46" bestFit="1" customWidth="1"/>
    <col min="9474" max="9474" width="18.7109375" style="46" bestFit="1" customWidth="1"/>
    <col min="9475" max="9483" width="10.7109375" style="46" customWidth="1"/>
    <col min="9484" max="9728" width="9.140625" style="46"/>
    <col min="9729" max="9729" width="6" style="46" bestFit="1" customWidth="1"/>
    <col min="9730" max="9730" width="18.7109375" style="46" bestFit="1" customWidth="1"/>
    <col min="9731" max="9739" width="10.7109375" style="46" customWidth="1"/>
    <col min="9740" max="9984" width="9.140625" style="46"/>
    <col min="9985" max="9985" width="6" style="46" bestFit="1" customWidth="1"/>
    <col min="9986" max="9986" width="18.7109375" style="46" bestFit="1" customWidth="1"/>
    <col min="9987" max="9995" width="10.7109375" style="46" customWidth="1"/>
    <col min="9996" max="10240" width="9.140625" style="46"/>
    <col min="10241" max="10241" width="6" style="46" bestFit="1" customWidth="1"/>
    <col min="10242" max="10242" width="18.7109375" style="46" bestFit="1" customWidth="1"/>
    <col min="10243" max="10251" width="10.7109375" style="46" customWidth="1"/>
    <col min="10252" max="10496" width="9.140625" style="46"/>
    <col min="10497" max="10497" width="6" style="46" bestFit="1" customWidth="1"/>
    <col min="10498" max="10498" width="18.7109375" style="46" bestFit="1" customWidth="1"/>
    <col min="10499" max="10507" width="10.7109375" style="46" customWidth="1"/>
    <col min="10508" max="10752" width="9.140625" style="46"/>
    <col min="10753" max="10753" width="6" style="46" bestFit="1" customWidth="1"/>
    <col min="10754" max="10754" width="18.7109375" style="46" bestFit="1" customWidth="1"/>
    <col min="10755" max="10763" width="10.7109375" style="46" customWidth="1"/>
    <col min="10764" max="11008" width="9.140625" style="46"/>
    <col min="11009" max="11009" width="6" style="46" bestFit="1" customWidth="1"/>
    <col min="11010" max="11010" width="18.7109375" style="46" bestFit="1" customWidth="1"/>
    <col min="11011" max="11019" width="10.7109375" style="46" customWidth="1"/>
    <col min="11020" max="11264" width="9.140625" style="46"/>
    <col min="11265" max="11265" width="6" style="46" bestFit="1" customWidth="1"/>
    <col min="11266" max="11266" width="18.7109375" style="46" bestFit="1" customWidth="1"/>
    <col min="11267" max="11275" width="10.7109375" style="46" customWidth="1"/>
    <col min="11276" max="11520" width="9.140625" style="46"/>
    <col min="11521" max="11521" width="6" style="46" bestFit="1" customWidth="1"/>
    <col min="11522" max="11522" width="18.7109375" style="46" bestFit="1" customWidth="1"/>
    <col min="11523" max="11531" width="10.7109375" style="46" customWidth="1"/>
    <col min="11532" max="11776" width="9.140625" style="46"/>
    <col min="11777" max="11777" width="6" style="46" bestFit="1" customWidth="1"/>
    <col min="11778" max="11778" width="18.7109375" style="46" bestFit="1" customWidth="1"/>
    <col min="11779" max="11787" width="10.7109375" style="46" customWidth="1"/>
    <col min="11788" max="12032" width="9.140625" style="46"/>
    <col min="12033" max="12033" width="6" style="46" bestFit="1" customWidth="1"/>
    <col min="12034" max="12034" width="18.7109375" style="46" bestFit="1" customWidth="1"/>
    <col min="12035" max="12043" width="10.7109375" style="46" customWidth="1"/>
    <col min="12044" max="12288" width="9.140625" style="46"/>
    <col min="12289" max="12289" width="6" style="46" bestFit="1" customWidth="1"/>
    <col min="12290" max="12290" width="18.7109375" style="46" bestFit="1" customWidth="1"/>
    <col min="12291" max="12299" width="10.7109375" style="46" customWidth="1"/>
    <col min="12300" max="12544" width="9.140625" style="46"/>
    <col min="12545" max="12545" width="6" style="46" bestFit="1" customWidth="1"/>
    <col min="12546" max="12546" width="18.7109375" style="46" bestFit="1" customWidth="1"/>
    <col min="12547" max="12555" width="10.7109375" style="46" customWidth="1"/>
    <col min="12556" max="12800" width="9.140625" style="46"/>
    <col min="12801" max="12801" width="6" style="46" bestFit="1" customWidth="1"/>
    <col min="12802" max="12802" width="18.7109375" style="46" bestFit="1" customWidth="1"/>
    <col min="12803" max="12811" width="10.7109375" style="46" customWidth="1"/>
    <col min="12812" max="13056" width="9.140625" style="46"/>
    <col min="13057" max="13057" width="6" style="46" bestFit="1" customWidth="1"/>
    <col min="13058" max="13058" width="18.7109375" style="46" bestFit="1" customWidth="1"/>
    <col min="13059" max="13067" width="10.7109375" style="46" customWidth="1"/>
    <col min="13068" max="13312" width="9.140625" style="46"/>
    <col min="13313" max="13313" width="6" style="46" bestFit="1" customWidth="1"/>
    <col min="13314" max="13314" width="18.7109375" style="46" bestFit="1" customWidth="1"/>
    <col min="13315" max="13323" width="10.7109375" style="46" customWidth="1"/>
    <col min="13324" max="13568" width="9.140625" style="46"/>
    <col min="13569" max="13569" width="6" style="46" bestFit="1" customWidth="1"/>
    <col min="13570" max="13570" width="18.7109375" style="46" bestFit="1" customWidth="1"/>
    <col min="13571" max="13579" width="10.7109375" style="46" customWidth="1"/>
    <col min="13580" max="13824" width="9.140625" style="46"/>
    <col min="13825" max="13825" width="6" style="46" bestFit="1" customWidth="1"/>
    <col min="13826" max="13826" width="18.7109375" style="46" bestFit="1" customWidth="1"/>
    <col min="13827" max="13835" width="10.7109375" style="46" customWidth="1"/>
    <col min="13836" max="14080" width="9.140625" style="46"/>
    <col min="14081" max="14081" width="6" style="46" bestFit="1" customWidth="1"/>
    <col min="14082" max="14082" width="18.7109375" style="46" bestFit="1" customWidth="1"/>
    <col min="14083" max="14091" width="10.7109375" style="46" customWidth="1"/>
    <col min="14092" max="14336" width="9.140625" style="46"/>
    <col min="14337" max="14337" width="6" style="46" bestFit="1" customWidth="1"/>
    <col min="14338" max="14338" width="18.7109375" style="46" bestFit="1" customWidth="1"/>
    <col min="14339" max="14347" width="10.7109375" style="46" customWidth="1"/>
    <col min="14348" max="14592" width="9.140625" style="46"/>
    <col min="14593" max="14593" width="6" style="46" bestFit="1" customWidth="1"/>
    <col min="14594" max="14594" width="18.7109375" style="46" bestFit="1" customWidth="1"/>
    <col min="14595" max="14603" width="10.7109375" style="46" customWidth="1"/>
    <col min="14604" max="14848" width="9.140625" style="46"/>
    <col min="14849" max="14849" width="6" style="46" bestFit="1" customWidth="1"/>
    <col min="14850" max="14850" width="18.7109375" style="46" bestFit="1" customWidth="1"/>
    <col min="14851" max="14859" width="10.7109375" style="46" customWidth="1"/>
    <col min="14860" max="15104" width="9.140625" style="46"/>
    <col min="15105" max="15105" width="6" style="46" bestFit="1" customWidth="1"/>
    <col min="15106" max="15106" width="18.7109375" style="46" bestFit="1" customWidth="1"/>
    <col min="15107" max="15115" width="10.7109375" style="46" customWidth="1"/>
    <col min="15116" max="15360" width="9.140625" style="46"/>
    <col min="15361" max="15361" width="6" style="46" bestFit="1" customWidth="1"/>
    <col min="15362" max="15362" width="18.7109375" style="46" bestFit="1" customWidth="1"/>
    <col min="15363" max="15371" width="10.7109375" style="46" customWidth="1"/>
    <col min="15372" max="15616" width="9.140625" style="46"/>
    <col min="15617" max="15617" width="6" style="46" bestFit="1" customWidth="1"/>
    <col min="15618" max="15618" width="18.7109375" style="46" bestFit="1" customWidth="1"/>
    <col min="15619" max="15627" width="10.7109375" style="46" customWidth="1"/>
    <col min="15628" max="15872" width="9.140625" style="46"/>
    <col min="15873" max="15873" width="6" style="46" bestFit="1" customWidth="1"/>
    <col min="15874" max="15874" width="18.7109375" style="46" bestFit="1" customWidth="1"/>
    <col min="15875" max="15883" width="10.7109375" style="46" customWidth="1"/>
    <col min="15884" max="16128" width="9.140625" style="46"/>
    <col min="16129" max="16129" width="6" style="46" bestFit="1" customWidth="1"/>
    <col min="16130" max="16130" width="18.7109375" style="46" bestFit="1" customWidth="1"/>
    <col min="16131" max="16139" width="10.7109375" style="46" customWidth="1"/>
    <col min="16140" max="16384" width="9.140625" style="46"/>
  </cols>
  <sheetData>
    <row r="1" spans="1:19" s="18" customFormat="1" ht="12.75" customHeight="1">
      <c r="A1" s="401"/>
      <c r="B1" s="402"/>
      <c r="C1" s="407" t="s">
        <v>58</v>
      </c>
      <c r="D1" s="407"/>
      <c r="E1" s="407"/>
      <c r="F1" s="407"/>
      <c r="G1" s="407"/>
      <c r="H1" s="407"/>
      <c r="I1" s="407"/>
      <c r="J1" s="407"/>
      <c r="K1" s="408"/>
    </row>
    <row r="2" spans="1:19" s="18" customFormat="1">
      <c r="A2" s="403"/>
      <c r="B2" s="404"/>
      <c r="C2" s="409"/>
      <c r="D2" s="409"/>
      <c r="E2" s="409"/>
      <c r="F2" s="409"/>
      <c r="G2" s="409"/>
      <c r="H2" s="409"/>
      <c r="I2" s="409"/>
      <c r="J2" s="409"/>
      <c r="K2" s="410"/>
    </row>
    <row r="3" spans="1:19" s="18" customFormat="1" ht="30" customHeight="1">
      <c r="A3" s="403"/>
      <c r="B3" s="404"/>
      <c r="C3" s="411" t="s">
        <v>67</v>
      </c>
      <c r="D3" s="411"/>
      <c r="E3" s="411"/>
      <c r="F3" s="411"/>
      <c r="G3" s="411"/>
      <c r="H3" s="411"/>
      <c r="I3" s="411"/>
      <c r="J3" s="411"/>
      <c r="K3" s="412"/>
    </row>
    <row r="4" spans="1:19" s="18" customFormat="1" ht="20.100000000000001" customHeight="1">
      <c r="A4" s="403"/>
      <c r="B4" s="404"/>
      <c r="C4" s="413" t="str">
        <f>'Planilha Orçamentária'!K5</f>
        <v>OBRA/SERVIÇO: MURO DE ARRIMO 01, 02 E 03  no Bairro Alto Niteroi.</v>
      </c>
      <c r="D4" s="413"/>
      <c r="E4" s="413"/>
      <c r="F4" s="413"/>
      <c r="G4" s="413"/>
      <c r="H4" s="413"/>
      <c r="I4" s="413"/>
      <c r="J4" s="413"/>
      <c r="K4" s="414"/>
    </row>
    <row r="5" spans="1:19" s="18" customFormat="1" ht="20.100000000000001" customHeight="1">
      <c r="A5" s="403"/>
      <c r="B5" s="404"/>
      <c r="C5" s="413" t="str">
        <f>'Planilha Orçamentária'!K6</f>
        <v>LOCAL: ALTO NITERÓI,  ATÍLIO VIVÁCQUA-ES</v>
      </c>
      <c r="D5" s="413"/>
      <c r="E5" s="413"/>
      <c r="F5" s="413"/>
      <c r="G5" s="413"/>
      <c r="H5" s="413"/>
      <c r="I5" s="413"/>
      <c r="J5" s="413"/>
      <c r="K5" s="414"/>
    </row>
    <row r="6" spans="1:19" s="22" customFormat="1" ht="15.75" customHeight="1" thickBot="1">
      <c r="A6" s="405"/>
      <c r="B6" s="406"/>
      <c r="C6" s="415" t="s">
        <v>60</v>
      </c>
      <c r="D6" s="415"/>
      <c r="E6" s="416">
        <f>'Planilha Orçamentária'!J66</f>
        <v>305478.21880000009</v>
      </c>
      <c r="F6" s="416"/>
      <c r="G6" s="19"/>
      <c r="H6" s="19"/>
      <c r="I6" s="19"/>
      <c r="J6" s="20"/>
      <c r="K6" s="21"/>
    </row>
    <row r="7" spans="1:19" s="18" customFormat="1" ht="19.5" hidden="1" customHeight="1" thickBot="1">
      <c r="A7" s="23"/>
      <c r="B7" s="24"/>
      <c r="C7" s="25"/>
      <c r="D7" s="25"/>
      <c r="E7" s="413"/>
      <c r="F7" s="413"/>
      <c r="G7" s="413"/>
      <c r="H7" s="413"/>
      <c r="I7" s="413"/>
      <c r="J7" s="26"/>
      <c r="K7" s="27"/>
    </row>
    <row r="8" spans="1:19" s="18" customFormat="1" ht="20.100000000000001" hidden="1" customHeight="1" thickBot="1">
      <c r="A8" s="28"/>
      <c r="B8" s="29"/>
      <c r="C8" s="30"/>
      <c r="D8" s="30"/>
      <c r="E8" s="31"/>
      <c r="F8" s="32"/>
      <c r="G8" s="33"/>
      <c r="H8" s="34"/>
      <c r="I8" s="35" t="s">
        <v>61</v>
      </c>
      <c r="J8" s="36">
        <v>0.309</v>
      </c>
      <c r="K8" s="27"/>
    </row>
    <row r="9" spans="1:19" ht="15.75" customHeight="1" thickBot="1">
      <c r="A9" s="37"/>
      <c r="B9" s="38"/>
      <c r="C9" s="39"/>
      <c r="D9" s="39"/>
      <c r="E9" s="40"/>
      <c r="F9" s="40"/>
      <c r="G9" s="41"/>
      <c r="H9" s="42"/>
      <c r="I9" s="43"/>
      <c r="J9" s="44"/>
      <c r="K9" s="45"/>
      <c r="S9" s="47" t="e">
        <f>'[1]P.O. Alt. C Muro'!#REF!</f>
        <v>#REF!</v>
      </c>
    </row>
    <row r="10" spans="1:19" ht="15.75" customHeight="1" thickBot="1">
      <c r="A10" s="417" t="s">
        <v>0</v>
      </c>
      <c r="B10" s="419" t="s">
        <v>62</v>
      </c>
      <c r="C10" s="421" t="s">
        <v>63</v>
      </c>
      <c r="D10" s="432"/>
      <c r="E10" s="423" t="s">
        <v>139</v>
      </c>
      <c r="F10" s="423"/>
      <c r="G10" s="423"/>
      <c r="H10" s="423"/>
      <c r="I10" s="423"/>
      <c r="J10" s="423"/>
      <c r="K10" s="424"/>
    </row>
    <row r="11" spans="1:19" ht="15.75" customHeight="1" thickBot="1">
      <c r="A11" s="418"/>
      <c r="B11" s="420"/>
      <c r="C11" s="48" t="s">
        <v>64</v>
      </c>
      <c r="D11" s="49" t="s">
        <v>65</v>
      </c>
      <c r="E11" s="83">
        <v>30</v>
      </c>
      <c r="F11" s="83">
        <v>60</v>
      </c>
      <c r="G11" s="83">
        <v>90</v>
      </c>
      <c r="H11" s="83">
        <v>120</v>
      </c>
      <c r="I11" s="83">
        <v>150</v>
      </c>
      <c r="J11" s="83">
        <v>180</v>
      </c>
      <c r="K11" s="49">
        <v>210</v>
      </c>
    </row>
    <row r="12" spans="1:19" ht="13.5" thickBot="1">
      <c r="A12" s="399"/>
      <c r="B12" s="400"/>
      <c r="C12" s="53"/>
      <c r="D12" s="54"/>
      <c r="E12" s="53"/>
      <c r="F12" s="53"/>
      <c r="G12" s="53"/>
      <c r="H12" s="53"/>
      <c r="I12" s="53"/>
      <c r="J12" s="53"/>
      <c r="K12" s="54"/>
      <c r="N12" s="55"/>
      <c r="O12" s="55"/>
      <c r="P12" s="55"/>
      <c r="Q12" s="55"/>
    </row>
    <row r="13" spans="1:19" ht="13.5" thickBot="1">
      <c r="A13" s="386"/>
      <c r="B13" s="429" t="s">
        <v>68</v>
      </c>
      <c r="C13" s="391">
        <f>E6</f>
        <v>305478.21880000009</v>
      </c>
      <c r="D13" s="394">
        <f>C13/$E$6</f>
        <v>1</v>
      </c>
      <c r="E13" s="56">
        <v>120491.51</v>
      </c>
      <c r="F13" s="57">
        <v>112465.17</v>
      </c>
      <c r="G13" s="56">
        <v>72521.539999999994</v>
      </c>
      <c r="H13" s="56"/>
      <c r="I13" s="56"/>
      <c r="J13" s="56"/>
      <c r="K13" s="57"/>
      <c r="N13" s="55"/>
      <c r="O13" s="55"/>
      <c r="P13" s="55"/>
      <c r="Q13" s="55"/>
    </row>
    <row r="14" spans="1:19" ht="13.5" thickBot="1">
      <c r="A14" s="387"/>
      <c r="B14" s="430"/>
      <c r="C14" s="392"/>
      <c r="D14" s="395"/>
      <c r="E14" s="58"/>
      <c r="F14" s="59"/>
      <c r="G14" s="58"/>
      <c r="H14" s="58"/>
      <c r="I14" s="58"/>
      <c r="J14" s="58"/>
      <c r="K14" s="59"/>
      <c r="N14" s="55"/>
      <c r="O14" s="55">
        <v>43514</v>
      </c>
      <c r="P14" s="55"/>
      <c r="Q14" s="55"/>
    </row>
    <row r="15" spans="1:19" ht="13.5" thickBot="1">
      <c r="A15" s="387"/>
      <c r="B15" s="431"/>
      <c r="C15" s="393"/>
      <c r="D15" s="396"/>
      <c r="E15" s="223">
        <v>0.39439999999999997</v>
      </c>
      <c r="F15" s="223">
        <v>0.36820000000000003</v>
      </c>
      <c r="G15" s="223">
        <v>0.2374</v>
      </c>
      <c r="H15" s="60"/>
      <c r="I15" s="60"/>
      <c r="J15" s="60"/>
      <c r="K15" s="61"/>
      <c r="N15" s="55"/>
      <c r="O15" s="55">
        <f>O14+60</f>
        <v>43574</v>
      </c>
      <c r="P15" s="55"/>
      <c r="Q15" s="55"/>
    </row>
    <row r="16" spans="1:19" ht="13.5" thickBot="1">
      <c r="A16" s="62"/>
      <c r="B16" s="63"/>
      <c r="C16" s="63"/>
      <c r="D16" s="63"/>
      <c r="E16" s="79"/>
      <c r="F16" s="63"/>
      <c r="G16" s="63"/>
      <c r="H16" s="63"/>
      <c r="I16" s="63"/>
      <c r="J16" s="63"/>
      <c r="K16" s="64"/>
      <c r="N16" s="55"/>
      <c r="O16" s="55"/>
      <c r="P16" s="55"/>
      <c r="Q16" s="55"/>
    </row>
    <row r="17" spans="1:11">
      <c r="A17" s="383">
        <f>'Planilha Orçamentária'!A64:C64</f>
        <v>44883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5"/>
    </row>
    <row r="18" spans="1:11" ht="47.25" customHeight="1">
      <c r="A18" s="425" t="s">
        <v>18</v>
      </c>
      <c r="B18" s="331"/>
      <c r="C18" s="331"/>
      <c r="D18" s="331"/>
      <c r="E18" s="331"/>
      <c r="F18" s="331" t="s">
        <v>17</v>
      </c>
      <c r="G18" s="331"/>
      <c r="H18" s="331"/>
      <c r="I18" s="331"/>
      <c r="J18" s="331"/>
      <c r="K18" s="332"/>
    </row>
    <row r="19" spans="1:11">
      <c r="A19" s="425" t="str">
        <f>'Planilha Orçamentária'!C67</f>
        <v>Lucas Rodrigues Ramos</v>
      </c>
      <c r="B19" s="331"/>
      <c r="C19" s="331"/>
      <c r="D19" s="331"/>
      <c r="E19" s="331"/>
      <c r="F19" s="331" t="s">
        <v>52</v>
      </c>
      <c r="G19" s="331"/>
      <c r="H19" s="331"/>
      <c r="I19" s="331"/>
      <c r="J19" s="331"/>
      <c r="K19" s="332"/>
    </row>
    <row r="20" spans="1:11" ht="13.5" thickBot="1">
      <c r="A20" s="428" t="str">
        <f>'Planilha Orçamentária'!C68</f>
        <v>CREA-ES 025761/D</v>
      </c>
      <c r="B20" s="426"/>
      <c r="C20" s="426"/>
      <c r="D20" s="426"/>
      <c r="E20" s="426"/>
      <c r="F20" s="426" t="s">
        <v>12</v>
      </c>
      <c r="G20" s="426"/>
      <c r="H20" s="426"/>
      <c r="I20" s="426"/>
      <c r="J20" s="426"/>
      <c r="K20" s="427"/>
    </row>
    <row r="21" spans="1:11">
      <c r="A21" s="46"/>
      <c r="B21" s="46"/>
      <c r="C21" s="46"/>
      <c r="D21" s="46"/>
      <c r="E21" s="46"/>
      <c r="F21" s="46"/>
      <c r="G21" s="46"/>
      <c r="H21" s="46"/>
      <c r="I21" s="46"/>
      <c r="J21" s="46"/>
    </row>
  </sheetData>
  <dataConsolidate link="1"/>
  <mergeCells count="24">
    <mergeCell ref="A18:E18"/>
    <mergeCell ref="F18:K18"/>
    <mergeCell ref="A19:E19"/>
    <mergeCell ref="F19:K19"/>
    <mergeCell ref="A20:E20"/>
    <mergeCell ref="F20:K20"/>
    <mergeCell ref="A12:B12"/>
    <mergeCell ref="A1:B6"/>
    <mergeCell ref="C1:K2"/>
    <mergeCell ref="C3:K3"/>
    <mergeCell ref="C4:K4"/>
    <mergeCell ref="C5:K5"/>
    <mergeCell ref="C6:D6"/>
    <mergeCell ref="E6:F6"/>
    <mergeCell ref="E7:I7"/>
    <mergeCell ref="A10:A11"/>
    <mergeCell ref="B10:B11"/>
    <mergeCell ref="C10:D10"/>
    <mergeCell ref="E10:K10"/>
    <mergeCell ref="A17:K17"/>
    <mergeCell ref="A13:A15"/>
    <mergeCell ref="B13:B15"/>
    <mergeCell ref="C13:C15"/>
    <mergeCell ref="D13:D15"/>
  </mergeCells>
  <printOptions horizontalCentered="1"/>
  <pageMargins left="0.19685039370078741" right="0.19685039370078741" top="0.56000000000000005" bottom="0.62" header="0.39" footer="0.27"/>
  <pageSetup paperSize="9" scale="84" fitToHeight="0" orientation="landscape" r:id="rId1"/>
  <headerFooter alignWithMargins="0">
    <oddFooter>&amp;C&amp;F&amp;R&amp;P/&amp;N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3"/>
  <sheetViews>
    <sheetView topLeftCell="A33" workbookViewId="0">
      <selection activeCell="B52" sqref="B52:E52"/>
    </sheetView>
  </sheetViews>
  <sheetFormatPr defaultRowHeight="15"/>
  <cols>
    <col min="1" max="1" width="33.5703125" customWidth="1"/>
    <col min="7" max="7" width="11.5703125" customWidth="1"/>
  </cols>
  <sheetData>
    <row r="1" spans="1:8" ht="21">
      <c r="A1" s="450" t="s">
        <v>97</v>
      </c>
      <c r="B1" s="451"/>
      <c r="C1" s="451"/>
      <c r="D1" s="451"/>
      <c r="E1" s="451"/>
      <c r="F1" s="451"/>
      <c r="G1" s="451"/>
      <c r="H1" s="452"/>
    </row>
    <row r="2" spans="1:8">
      <c r="A2" s="224" t="s">
        <v>98</v>
      </c>
      <c r="B2" s="453" t="s">
        <v>174</v>
      </c>
      <c r="C2" s="453"/>
      <c r="D2" s="453"/>
      <c r="E2" s="453"/>
      <c r="F2" s="453"/>
      <c r="G2" s="453"/>
      <c r="H2" s="454"/>
    </row>
    <row r="3" spans="1:8" ht="15.75">
      <c r="A3" s="224" t="s">
        <v>99</v>
      </c>
      <c r="B3" s="455" t="s">
        <v>100</v>
      </c>
      <c r="C3" s="455"/>
      <c r="D3" s="455"/>
      <c r="E3" s="455"/>
      <c r="F3" s="455"/>
      <c r="G3" s="455"/>
      <c r="H3" s="456"/>
    </row>
    <row r="4" spans="1:8">
      <c r="A4" s="457" t="s">
        <v>62</v>
      </c>
      <c r="B4" s="458" t="s">
        <v>101</v>
      </c>
      <c r="C4" s="458"/>
      <c r="D4" s="458"/>
      <c r="E4" s="458"/>
      <c r="F4" s="458"/>
      <c r="G4" s="458"/>
      <c r="H4" s="459"/>
    </row>
    <row r="5" spans="1:8">
      <c r="A5" s="457"/>
      <c r="B5" s="458"/>
      <c r="C5" s="458"/>
      <c r="D5" s="458"/>
      <c r="E5" s="458"/>
      <c r="F5" s="458"/>
      <c r="G5" s="458"/>
      <c r="H5" s="459"/>
    </row>
    <row r="6" spans="1:8">
      <c r="A6" s="446" t="s">
        <v>102</v>
      </c>
      <c r="B6" s="447" t="s">
        <v>103</v>
      </c>
      <c r="C6" s="447" t="s">
        <v>104</v>
      </c>
      <c r="D6" s="447" t="s">
        <v>105</v>
      </c>
      <c r="E6" s="447" t="s">
        <v>106</v>
      </c>
      <c r="F6" s="447" t="s">
        <v>107</v>
      </c>
      <c r="G6" s="447" t="s">
        <v>108</v>
      </c>
      <c r="H6" s="442" t="s">
        <v>109</v>
      </c>
    </row>
    <row r="7" spans="1:8">
      <c r="A7" s="446"/>
      <c r="B7" s="447"/>
      <c r="C7" s="447"/>
      <c r="D7" s="447"/>
      <c r="E7" s="447"/>
      <c r="F7" s="447"/>
      <c r="G7" s="447"/>
      <c r="H7" s="442"/>
    </row>
    <row r="8" spans="1:8">
      <c r="A8" s="433"/>
      <c r="B8" s="434"/>
      <c r="C8" s="434"/>
      <c r="D8" s="434"/>
      <c r="E8" s="434"/>
      <c r="F8" s="434"/>
      <c r="G8" s="434"/>
      <c r="H8" s="435"/>
    </row>
    <row r="9" spans="1:8" ht="33">
      <c r="A9" s="301" t="s">
        <v>185</v>
      </c>
      <c r="B9" s="226" t="s">
        <v>70</v>
      </c>
      <c r="C9" s="227">
        <v>2707</v>
      </c>
      <c r="D9" s="226">
        <v>1</v>
      </c>
      <c r="E9" s="279">
        <v>1.1566000000000001</v>
      </c>
      <c r="F9" s="300">
        <v>109.1</v>
      </c>
      <c r="G9" s="229">
        <v>48</v>
      </c>
      <c r="H9" s="230">
        <f>(F9*G9)</f>
        <v>5236.7999999999993</v>
      </c>
    </row>
    <row r="10" spans="1:8" ht="33">
      <c r="A10" s="301" t="s">
        <v>186</v>
      </c>
      <c r="B10" s="226" t="s">
        <v>70</v>
      </c>
      <c r="C10" s="227">
        <v>4083</v>
      </c>
      <c r="D10" s="226">
        <v>1</v>
      </c>
      <c r="E10" s="279">
        <v>1.1566000000000001</v>
      </c>
      <c r="F10" s="300">
        <v>33.79</v>
      </c>
      <c r="G10" s="229">
        <v>120</v>
      </c>
      <c r="H10" s="230">
        <f>(F10*G10)</f>
        <v>4054.7999999999997</v>
      </c>
    </row>
    <row r="11" spans="1:8">
      <c r="A11" s="301"/>
      <c r="B11" s="226"/>
      <c r="C11" s="227"/>
      <c r="D11" s="226"/>
      <c r="E11" s="279"/>
      <c r="F11" s="300"/>
      <c r="G11" s="242" t="s">
        <v>109</v>
      </c>
      <c r="H11" s="230">
        <f>SUM(H9:H10)</f>
        <v>9291.5999999999985</v>
      </c>
    </row>
    <row r="12" spans="1:8">
      <c r="A12" s="443"/>
      <c r="B12" s="444"/>
      <c r="C12" s="444"/>
      <c r="D12" s="444"/>
      <c r="E12" s="444"/>
      <c r="F12" s="444"/>
      <c r="G12" s="444"/>
      <c r="H12" s="445"/>
    </row>
    <row r="13" spans="1:8">
      <c r="A13" s="446" t="s">
        <v>110</v>
      </c>
      <c r="B13" s="447" t="s">
        <v>103</v>
      </c>
      <c r="C13" s="447" t="s">
        <v>104</v>
      </c>
      <c r="D13" s="447" t="s">
        <v>105</v>
      </c>
      <c r="E13" s="447" t="s">
        <v>111</v>
      </c>
      <c r="F13" s="441" t="s">
        <v>112</v>
      </c>
      <c r="G13" s="441" t="s">
        <v>113</v>
      </c>
      <c r="H13" s="442" t="s">
        <v>109</v>
      </c>
    </row>
    <row r="14" spans="1:8">
      <c r="A14" s="446"/>
      <c r="B14" s="447"/>
      <c r="C14" s="447"/>
      <c r="D14" s="447"/>
      <c r="E14" s="447"/>
      <c r="F14" s="441"/>
      <c r="G14" s="441"/>
      <c r="H14" s="442"/>
    </row>
    <row r="15" spans="1:8">
      <c r="A15" s="433" t="s">
        <v>114</v>
      </c>
      <c r="B15" s="434"/>
      <c r="C15" s="434"/>
      <c r="D15" s="434"/>
      <c r="E15" s="434"/>
      <c r="F15" s="434"/>
      <c r="G15" s="434"/>
      <c r="H15" s="435"/>
    </row>
    <row r="16" spans="1:8">
      <c r="A16" s="232"/>
      <c r="B16" s="233"/>
      <c r="C16" s="234"/>
      <c r="D16" s="235"/>
      <c r="E16" s="235"/>
      <c r="F16" s="236"/>
      <c r="G16" s="236"/>
      <c r="H16" s="237"/>
    </row>
    <row r="17" spans="1:8">
      <c r="A17" s="232"/>
      <c r="B17" s="233"/>
      <c r="C17" s="238"/>
      <c r="D17" s="235"/>
      <c r="E17" s="235"/>
      <c r="F17" s="236"/>
      <c r="G17" s="236"/>
      <c r="H17" s="237"/>
    </row>
    <row r="18" spans="1:8">
      <c r="A18" s="239"/>
      <c r="B18" s="226"/>
      <c r="C18" s="240"/>
      <c r="D18" s="241"/>
      <c r="E18" s="228"/>
      <c r="F18" s="229"/>
      <c r="G18" s="242" t="s">
        <v>109</v>
      </c>
      <c r="H18" s="231">
        <v>0</v>
      </c>
    </row>
    <row r="19" spans="1:8">
      <c r="A19" s="443"/>
      <c r="B19" s="444"/>
      <c r="C19" s="444"/>
      <c r="D19" s="444"/>
      <c r="E19" s="444"/>
      <c r="F19" s="444"/>
      <c r="G19" s="444"/>
      <c r="H19" s="445"/>
    </row>
    <row r="20" spans="1:8">
      <c r="A20" s="446" t="s">
        <v>110</v>
      </c>
      <c r="B20" s="447" t="s">
        <v>103</v>
      </c>
      <c r="C20" s="447" t="s">
        <v>104</v>
      </c>
      <c r="D20" s="448"/>
      <c r="E20" s="448"/>
      <c r="F20" s="441" t="s">
        <v>112</v>
      </c>
      <c r="G20" s="441" t="s">
        <v>113</v>
      </c>
      <c r="H20" s="442" t="s">
        <v>109</v>
      </c>
    </row>
    <row r="21" spans="1:8">
      <c r="A21" s="446"/>
      <c r="B21" s="447"/>
      <c r="C21" s="447"/>
      <c r="D21" s="243" t="s">
        <v>105</v>
      </c>
      <c r="E21" s="243" t="s">
        <v>111</v>
      </c>
      <c r="F21" s="441"/>
      <c r="G21" s="441"/>
      <c r="H21" s="442"/>
    </row>
    <row r="22" spans="1:8">
      <c r="A22" s="433" t="s">
        <v>115</v>
      </c>
      <c r="B22" s="434"/>
      <c r="C22" s="434"/>
      <c r="D22" s="434"/>
      <c r="E22" s="434"/>
      <c r="F22" s="434"/>
      <c r="G22" s="434"/>
      <c r="H22" s="435"/>
    </row>
    <row r="23" spans="1:8">
      <c r="A23" s="244"/>
      <c r="B23" s="245"/>
      <c r="C23" s="246"/>
      <c r="D23" s="235"/>
      <c r="E23" s="235"/>
      <c r="F23" s="235"/>
      <c r="G23" s="235"/>
      <c r="H23" s="247"/>
    </row>
    <row r="24" spans="1:8">
      <c r="A24" s="248"/>
      <c r="B24" s="249"/>
      <c r="C24" s="249"/>
      <c r="D24" s="250"/>
      <c r="E24" s="251"/>
      <c r="F24" s="251"/>
      <c r="G24" s="252" t="s">
        <v>109</v>
      </c>
      <c r="H24" s="253">
        <v>0</v>
      </c>
    </row>
    <row r="25" spans="1:8">
      <c r="A25" s="443"/>
      <c r="B25" s="444"/>
      <c r="C25" s="444"/>
      <c r="D25" s="444"/>
      <c r="E25" s="444"/>
      <c r="F25" s="444"/>
      <c r="G25" s="444"/>
      <c r="H25" s="445"/>
    </row>
    <row r="26" spans="1:8">
      <c r="A26" s="446" t="s">
        <v>110</v>
      </c>
      <c r="B26" s="447" t="s">
        <v>103</v>
      </c>
      <c r="C26" s="447" t="s">
        <v>104</v>
      </c>
      <c r="D26" s="448"/>
      <c r="E26" s="448"/>
      <c r="F26" s="441" t="s">
        <v>112</v>
      </c>
      <c r="G26" s="441" t="s">
        <v>113</v>
      </c>
      <c r="H26" s="442" t="s">
        <v>109</v>
      </c>
    </row>
    <row r="27" spans="1:8">
      <c r="A27" s="446"/>
      <c r="B27" s="447"/>
      <c r="C27" s="447"/>
      <c r="D27" s="243" t="s">
        <v>105</v>
      </c>
      <c r="E27" s="243" t="s">
        <v>111</v>
      </c>
      <c r="F27" s="441"/>
      <c r="G27" s="441"/>
      <c r="H27" s="442"/>
    </row>
    <row r="28" spans="1:8">
      <c r="A28" s="433" t="s">
        <v>116</v>
      </c>
      <c r="B28" s="434"/>
      <c r="C28" s="434"/>
      <c r="D28" s="434"/>
      <c r="E28" s="434"/>
      <c r="F28" s="434"/>
      <c r="G28" s="434"/>
      <c r="H28" s="435"/>
    </row>
    <row r="29" spans="1:8">
      <c r="A29" s="254"/>
      <c r="B29" s="233"/>
      <c r="C29" s="255"/>
      <c r="D29" s="256"/>
      <c r="E29" s="257"/>
      <c r="F29" s="235"/>
      <c r="G29" s="235"/>
      <c r="H29" s="247">
        <v>0</v>
      </c>
    </row>
    <row r="30" spans="1:8">
      <c r="A30" s="225"/>
      <c r="B30" s="226"/>
      <c r="C30" s="258"/>
      <c r="D30" s="241"/>
      <c r="E30" s="228"/>
      <c r="F30" s="229"/>
      <c r="G30" s="229"/>
      <c r="H30" s="259">
        <v>0</v>
      </c>
    </row>
    <row r="31" spans="1:8">
      <c r="A31" s="248"/>
      <c r="B31" s="249"/>
      <c r="C31" s="249"/>
      <c r="D31" s="250"/>
      <c r="E31" s="251"/>
      <c r="F31" s="251"/>
      <c r="G31" s="252" t="s">
        <v>109</v>
      </c>
      <c r="H31" s="253">
        <v>0</v>
      </c>
    </row>
    <row r="32" spans="1:8">
      <c r="A32" s="260"/>
      <c r="B32" s="261"/>
      <c r="C32" s="261"/>
      <c r="D32" s="261"/>
      <c r="E32" s="261"/>
      <c r="F32" s="261"/>
      <c r="G32" s="261"/>
      <c r="H32" s="262"/>
    </row>
    <row r="33" spans="1:8">
      <c r="A33" s="263" t="s">
        <v>117</v>
      </c>
      <c r="B33" s="264"/>
      <c r="C33" s="264"/>
      <c r="D33" s="261"/>
      <c r="E33" s="261"/>
      <c r="F33" s="261"/>
      <c r="G33" s="261"/>
      <c r="H33" s="262"/>
    </row>
    <row r="34" spans="1:8">
      <c r="A34" s="265" t="s">
        <v>118</v>
      </c>
      <c r="B34" s="266" t="s">
        <v>119</v>
      </c>
      <c r="C34" s="266" t="s">
        <v>63</v>
      </c>
      <c r="D34" s="261"/>
      <c r="E34" s="261"/>
      <c r="F34" s="261"/>
      <c r="G34" s="261"/>
      <c r="H34" s="262"/>
    </row>
    <row r="35" spans="1:8">
      <c r="A35" s="265" t="s">
        <v>120</v>
      </c>
      <c r="B35" s="267">
        <v>0</v>
      </c>
      <c r="C35" s="268">
        <f>H11</f>
        <v>9291.5999999999985</v>
      </c>
      <c r="D35" s="261"/>
      <c r="E35" s="261"/>
      <c r="F35" s="261"/>
      <c r="G35" s="261"/>
      <c r="H35" s="262"/>
    </row>
    <row r="36" spans="1:8">
      <c r="A36" s="265" t="s">
        <v>121</v>
      </c>
      <c r="B36" s="269"/>
      <c r="C36" s="268">
        <v>0</v>
      </c>
      <c r="D36" s="261"/>
      <c r="E36" s="261"/>
      <c r="F36" s="261"/>
      <c r="G36" s="261"/>
      <c r="H36" s="262"/>
    </row>
    <row r="37" spans="1:8">
      <c r="A37" s="265" t="s">
        <v>122</v>
      </c>
      <c r="B37" s="269"/>
      <c r="C37" s="268">
        <v>0</v>
      </c>
      <c r="D37" s="261"/>
      <c r="E37" s="270"/>
      <c r="F37" s="261"/>
      <c r="G37" s="261"/>
      <c r="H37" s="262"/>
    </row>
    <row r="38" spans="1:8">
      <c r="A38" s="265" t="s">
        <v>132</v>
      </c>
      <c r="B38" s="269"/>
      <c r="C38" s="271">
        <v>0</v>
      </c>
      <c r="D38" s="261"/>
      <c r="E38" s="261"/>
      <c r="F38" s="261"/>
      <c r="G38" s="261"/>
      <c r="H38" s="262"/>
    </row>
    <row r="39" spans="1:8">
      <c r="A39" s="265" t="s">
        <v>123</v>
      </c>
      <c r="B39" s="269"/>
      <c r="C39" s="269">
        <v>1</v>
      </c>
      <c r="D39" s="261"/>
      <c r="E39" s="261"/>
      <c r="F39" s="261"/>
      <c r="G39" s="261"/>
      <c r="H39" s="262"/>
    </row>
    <row r="40" spans="1:8">
      <c r="A40" s="265" t="s">
        <v>124</v>
      </c>
      <c r="B40" s="269"/>
      <c r="C40" s="268">
        <f>C35*C39</f>
        <v>9291.5999999999985</v>
      </c>
      <c r="D40" s="261"/>
      <c r="E40" s="261"/>
      <c r="F40" s="261"/>
      <c r="G40" s="261"/>
      <c r="H40" s="262"/>
    </row>
    <row r="41" spans="1:8" ht="25.5">
      <c r="A41" s="272" t="s">
        <v>125</v>
      </c>
      <c r="B41" s="269"/>
      <c r="C41" s="268">
        <f>(C35+C38)/C39</f>
        <v>9291.5999999999985</v>
      </c>
      <c r="D41" s="261"/>
      <c r="E41" s="261"/>
      <c r="F41" s="261"/>
      <c r="G41" s="261"/>
      <c r="H41" s="262"/>
    </row>
    <row r="42" spans="1:8">
      <c r="A42" s="265" t="s">
        <v>126</v>
      </c>
      <c r="B42" s="269"/>
      <c r="C42" s="268">
        <f>C41+C36</f>
        <v>9291.5999999999985</v>
      </c>
      <c r="D42" s="261"/>
      <c r="E42" s="261"/>
      <c r="F42" s="261"/>
      <c r="G42" s="261"/>
      <c r="H42" s="262"/>
    </row>
    <row r="43" spans="1:8">
      <c r="A43" s="273" t="s">
        <v>127</v>
      </c>
      <c r="B43" s="274"/>
      <c r="C43" s="275">
        <v>0</v>
      </c>
      <c r="D43" s="261"/>
      <c r="E43" s="261"/>
      <c r="F43" s="261"/>
      <c r="G43" s="261"/>
      <c r="H43" s="262"/>
    </row>
    <row r="44" spans="1:8">
      <c r="A44" s="265" t="s">
        <v>128</v>
      </c>
      <c r="B44" s="269"/>
      <c r="C44" s="275">
        <f>C42</f>
        <v>9291.5999999999985</v>
      </c>
      <c r="D44" s="261"/>
      <c r="E44" s="261"/>
      <c r="F44" s="261"/>
      <c r="G44" s="261"/>
      <c r="H44" s="262"/>
    </row>
    <row r="45" spans="1:8">
      <c r="A45" s="276" t="s">
        <v>129</v>
      </c>
      <c r="B45" s="277"/>
      <c r="C45" s="278">
        <f>C44</f>
        <v>9291.5999999999985</v>
      </c>
      <c r="D45" s="261"/>
      <c r="E45" s="261"/>
      <c r="F45" s="261"/>
      <c r="G45" s="261"/>
      <c r="H45" s="262"/>
    </row>
    <row r="46" spans="1:8">
      <c r="A46" s="436"/>
      <c r="B46" s="437"/>
      <c r="C46" s="437"/>
      <c r="D46" s="437"/>
      <c r="E46" s="437"/>
      <c r="F46" s="437"/>
      <c r="G46" s="437"/>
      <c r="H46" s="438"/>
    </row>
    <row r="47" spans="1:8">
      <c r="A47" s="439" t="s">
        <v>130</v>
      </c>
      <c r="B47" s="439"/>
      <c r="C47" s="439"/>
      <c r="D47" s="439"/>
      <c r="E47" s="439"/>
      <c r="F47" s="439"/>
      <c r="G47" s="439"/>
      <c r="H47" s="439"/>
    </row>
    <row r="48" spans="1:8">
      <c r="A48" s="440" t="s">
        <v>131</v>
      </c>
      <c r="B48" s="440"/>
      <c r="C48" s="440"/>
      <c r="D48" s="440"/>
      <c r="E48" s="440"/>
      <c r="F48" s="440"/>
      <c r="G48" s="440"/>
      <c r="H48" s="440"/>
    </row>
    <row r="51" spans="2:5">
      <c r="B51" s="449" t="s">
        <v>183</v>
      </c>
      <c r="C51" s="449"/>
      <c r="D51" s="449"/>
      <c r="E51" s="449"/>
    </row>
    <row r="52" spans="2:5">
      <c r="B52" s="449" t="s">
        <v>89</v>
      </c>
      <c r="C52" s="449"/>
      <c r="D52" s="449"/>
      <c r="E52" s="449"/>
    </row>
    <row r="53" spans="2:5">
      <c r="B53" s="449" t="s">
        <v>184</v>
      </c>
      <c r="C53" s="449"/>
      <c r="D53" s="449"/>
      <c r="E53" s="449"/>
    </row>
  </sheetData>
  <mergeCells count="48">
    <mergeCell ref="B51:E51"/>
    <mergeCell ref="B52:E52"/>
    <mergeCell ref="B53:E53"/>
    <mergeCell ref="A1:H1"/>
    <mergeCell ref="B2:H2"/>
    <mergeCell ref="B3:H3"/>
    <mergeCell ref="A4:A5"/>
    <mergeCell ref="B4:H5"/>
    <mergeCell ref="F6:F7"/>
    <mergeCell ref="G6:G7"/>
    <mergeCell ref="H6:H7"/>
    <mergeCell ref="A8:H8"/>
    <mergeCell ref="A12:H12"/>
    <mergeCell ref="A6:A7"/>
    <mergeCell ref="B6:B7"/>
    <mergeCell ref="C6:C7"/>
    <mergeCell ref="D6:D7"/>
    <mergeCell ref="E6:E7"/>
    <mergeCell ref="C20:C21"/>
    <mergeCell ref="D20:E20"/>
    <mergeCell ref="F20:F21"/>
    <mergeCell ref="H26:H27"/>
    <mergeCell ref="F13:F14"/>
    <mergeCell ref="G13:G14"/>
    <mergeCell ref="H13:H14"/>
    <mergeCell ref="A15:H15"/>
    <mergeCell ref="A19:H19"/>
    <mergeCell ref="A13:A14"/>
    <mergeCell ref="B13:B14"/>
    <mergeCell ref="C13:C14"/>
    <mergeCell ref="D13:D14"/>
    <mergeCell ref="E13:E14"/>
    <mergeCell ref="A28:H28"/>
    <mergeCell ref="A46:H46"/>
    <mergeCell ref="A47:H47"/>
    <mergeCell ref="A48:H48"/>
    <mergeCell ref="G20:G21"/>
    <mergeCell ref="H20:H21"/>
    <mergeCell ref="A22:H22"/>
    <mergeCell ref="A25:H25"/>
    <mergeCell ref="A26:A27"/>
    <mergeCell ref="B26:B27"/>
    <mergeCell ref="C26:C27"/>
    <mergeCell ref="D26:E26"/>
    <mergeCell ref="F26:F27"/>
    <mergeCell ref="G26:G27"/>
    <mergeCell ref="A20:A21"/>
    <mergeCell ref="B20:B21"/>
  </mergeCells>
  <pageMargins left="0.511811024" right="0.511811024" top="0.78740157499999996" bottom="0.78740157499999996" header="0.31496062000000002" footer="0.3149606200000000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Planilha Orçamentária</vt:lpstr>
      <vt:lpstr>Memória de Cálculo</vt:lpstr>
      <vt:lpstr>Crono.</vt:lpstr>
      <vt:lpstr>Desembolso</vt:lpstr>
      <vt:lpstr>adm local</vt:lpstr>
      <vt:lpstr>Crono.!Area_de_impressao</vt:lpstr>
      <vt:lpstr>Desembolso!Area_de_impressao</vt:lpstr>
      <vt:lpstr>'Memória de Cálculo'!Area_de_impressao</vt:lpstr>
      <vt:lpstr>'Planilha Orçamentária'!Area_de_impressao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Lucas Rodrigues Ramos</cp:lastModifiedBy>
  <cp:lastPrinted>2022-11-18T13:16:40Z</cp:lastPrinted>
  <dcterms:created xsi:type="dcterms:W3CDTF">2015-09-16T17:33:27Z</dcterms:created>
  <dcterms:modified xsi:type="dcterms:W3CDTF">2022-11-18T13:16:47Z</dcterms:modified>
</cp:coreProperties>
</file>